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4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Программное обеспечение ТЕСТЫ и др\КомПродСервис\ПРОДОСКРИН\Верифицированные Excel\Антибиотики ИБОХ\"/>
    </mc:Choice>
  </mc:AlternateContent>
  <xr:revisionPtr revIDLastSave="0" documentId="13_ncr:1_{6A5C40AF-D33D-4AEA-8A10-3A7CE564DCD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родоскрин-Бацитрацин" sheetId="30" r:id="rId1"/>
    <sheet name="Контроль правильности" sheetId="32" r:id="rId2"/>
  </sheets>
  <externalReferences>
    <externalReference r:id="rId3"/>
  </externalReferences>
  <definedNames>
    <definedName name="Auto4">'[1]С холостой пробой'!#REF!</definedName>
    <definedName name="F_dil">'[1]С холостой пробой'!$H$61</definedName>
    <definedName name="STEP_1__TEST_NOTES">#REF!</definedName>
    <definedName name="STEP_2__PLATE_LAYOUT_DIAGRAM">#REF!</definedName>
    <definedName name="STEP_3__OD450_INPUT">#REF!</definedName>
    <definedName name="STEP_4__PLEASE_DEFINE_SAMPLE_1___IS_IT_A_SOLVENT_BLANK_SAMPLE?">#REF!</definedName>
    <definedName name="STEP_5__STANDARDS_CONCENTRATION_VALUES">#REF!</definedName>
    <definedName name="STEP_6__POSITIVE_CUT_OFF_VALUE">#REF!</definedName>
    <definedName name="STEP_7__SAMPLE_DILUTION_FACTOR">#REF!</definedName>
    <definedName name="STEP_8__TEST_SUMMARY">#REF!</definedName>
    <definedName name="Список">'Контроль правильности'!$X$26:$X$32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5" i="32" l="1"/>
  <c r="O27" i="32"/>
  <c r="O29" i="32"/>
  <c r="O31" i="32"/>
  <c r="O33" i="32"/>
  <c r="O35" i="32"/>
  <c r="O37" i="32"/>
  <c r="O39" i="32"/>
  <c r="O41" i="32"/>
  <c r="O43" i="32"/>
  <c r="O45" i="32"/>
  <c r="O47" i="32"/>
  <c r="O49" i="32"/>
  <c r="O51" i="32"/>
  <c r="O53" i="32"/>
  <c r="O55" i="32"/>
  <c r="O57" i="32"/>
  <c r="O59" i="32"/>
  <c r="O61" i="32"/>
  <c r="O63" i="32"/>
  <c r="O65" i="32"/>
  <c r="O67" i="32"/>
  <c r="O69" i="32"/>
  <c r="O71" i="32"/>
  <c r="O73" i="32"/>
  <c r="O75" i="32"/>
  <c r="O77" i="32"/>
  <c r="O79" i="32"/>
  <c r="O81" i="32"/>
  <c r="O83" i="32"/>
  <c r="O85" i="32"/>
  <c r="O87" i="32"/>
  <c r="O89" i="32"/>
  <c r="O91" i="32"/>
  <c r="O93" i="32"/>
  <c r="O95" i="32"/>
  <c r="O97" i="32"/>
  <c r="O99" i="32"/>
  <c r="O101" i="32"/>
  <c r="O103" i="32"/>
  <c r="J27" i="32"/>
  <c r="J29" i="32"/>
  <c r="J31" i="32"/>
  <c r="J33" i="32"/>
  <c r="J35" i="32"/>
  <c r="J37" i="32"/>
  <c r="J39" i="32"/>
  <c r="J41" i="32"/>
  <c r="J43" i="32"/>
  <c r="J45" i="32"/>
  <c r="J47" i="32"/>
  <c r="J49" i="32"/>
  <c r="J51" i="32"/>
  <c r="J53" i="32"/>
  <c r="J55" i="32"/>
  <c r="J57" i="32"/>
  <c r="J59" i="32"/>
  <c r="J61" i="32"/>
  <c r="J63" i="32"/>
  <c r="J65" i="32"/>
  <c r="J67" i="32"/>
  <c r="J69" i="32"/>
  <c r="J71" i="32"/>
  <c r="J73" i="32"/>
  <c r="J75" i="32"/>
  <c r="J77" i="32"/>
  <c r="J79" i="32"/>
  <c r="J81" i="32"/>
  <c r="J83" i="32"/>
  <c r="J85" i="32"/>
  <c r="J87" i="32"/>
  <c r="J89" i="32"/>
  <c r="J91" i="32"/>
  <c r="J93" i="32"/>
  <c r="J95" i="32"/>
  <c r="J97" i="32"/>
  <c r="J99" i="32"/>
  <c r="J101" i="32"/>
  <c r="J103" i="32"/>
  <c r="J25" i="32"/>
  <c r="F27" i="32"/>
  <c r="F29" i="32"/>
  <c r="F31" i="32"/>
  <c r="F33" i="32"/>
  <c r="F35" i="32"/>
  <c r="F37" i="32"/>
  <c r="F39" i="32"/>
  <c r="F41" i="32"/>
  <c r="F43" i="32"/>
  <c r="F45" i="32"/>
  <c r="F47" i="32"/>
  <c r="F49" i="32"/>
  <c r="F51" i="32"/>
  <c r="F53" i="32"/>
  <c r="F55" i="32"/>
  <c r="F57" i="32"/>
  <c r="F59" i="32"/>
  <c r="F61" i="32"/>
  <c r="F63" i="32"/>
  <c r="F65" i="32"/>
  <c r="F67" i="32"/>
  <c r="F69" i="32"/>
  <c r="F71" i="32"/>
  <c r="F73" i="32"/>
  <c r="F75" i="32"/>
  <c r="F77" i="32"/>
  <c r="F79" i="32"/>
  <c r="F81" i="32"/>
  <c r="F83" i="32"/>
  <c r="F85" i="32"/>
  <c r="F87" i="32"/>
  <c r="F89" i="32"/>
  <c r="F91" i="32"/>
  <c r="F93" i="32"/>
  <c r="F95" i="32"/>
  <c r="F97" i="32"/>
  <c r="F99" i="32"/>
  <c r="F101" i="32"/>
  <c r="F103" i="32"/>
  <c r="F25" i="32"/>
  <c r="P27" i="32"/>
  <c r="P29" i="32"/>
  <c r="P31" i="32"/>
  <c r="P33" i="32"/>
  <c r="P35" i="32"/>
  <c r="P37" i="32"/>
  <c r="P39" i="32"/>
  <c r="P41" i="32"/>
  <c r="P43" i="32"/>
  <c r="P45" i="32"/>
  <c r="P47" i="32"/>
  <c r="P49" i="32"/>
  <c r="P51" i="32"/>
  <c r="P53" i="32"/>
  <c r="P55" i="32"/>
  <c r="P57" i="32"/>
  <c r="P59" i="32"/>
  <c r="P61" i="32"/>
  <c r="P63" i="32"/>
  <c r="P65" i="32"/>
  <c r="P67" i="32"/>
  <c r="P69" i="32"/>
  <c r="P71" i="32"/>
  <c r="P73" i="32"/>
  <c r="P75" i="32"/>
  <c r="P77" i="32"/>
  <c r="P79" i="32"/>
  <c r="P81" i="32"/>
  <c r="P83" i="32"/>
  <c r="P85" i="32"/>
  <c r="P87" i="32"/>
  <c r="P89" i="32"/>
  <c r="P91" i="32"/>
  <c r="P93" i="32"/>
  <c r="P95" i="32"/>
  <c r="P97" i="32"/>
  <c r="P99" i="32"/>
  <c r="P101" i="32"/>
  <c r="P103" i="32"/>
  <c r="P25" i="32"/>
  <c r="M27" i="32"/>
  <c r="M29" i="32"/>
  <c r="M31" i="32"/>
  <c r="M33" i="32"/>
  <c r="M35" i="32"/>
  <c r="M37" i="32"/>
  <c r="M39" i="32"/>
  <c r="M41" i="32"/>
  <c r="M43" i="32"/>
  <c r="M45" i="32"/>
  <c r="M47" i="32"/>
  <c r="M49" i="32"/>
  <c r="M51" i="32"/>
  <c r="M53" i="32"/>
  <c r="M55" i="32"/>
  <c r="M57" i="32"/>
  <c r="M59" i="32"/>
  <c r="M61" i="32"/>
  <c r="M63" i="32"/>
  <c r="M65" i="32"/>
  <c r="M67" i="32"/>
  <c r="M69" i="32"/>
  <c r="M71" i="32"/>
  <c r="M73" i="32"/>
  <c r="M75" i="32"/>
  <c r="M77" i="32"/>
  <c r="M79" i="32"/>
  <c r="M81" i="32"/>
  <c r="M83" i="32"/>
  <c r="M85" i="32"/>
  <c r="M87" i="32"/>
  <c r="M89" i="32"/>
  <c r="M91" i="32"/>
  <c r="M93" i="32"/>
  <c r="M95" i="32"/>
  <c r="M97" i="32"/>
  <c r="M99" i="32"/>
  <c r="M101" i="32"/>
  <c r="M103" i="32"/>
  <c r="M25" i="32"/>
  <c r="P95" i="30"/>
  <c r="P97" i="30"/>
  <c r="P99" i="30"/>
  <c r="P101" i="30"/>
  <c r="P103" i="30"/>
  <c r="P105" i="30"/>
  <c r="P107" i="30"/>
  <c r="O95" i="30"/>
  <c r="O97" i="30"/>
  <c r="O99" i="30"/>
  <c r="O101" i="30"/>
  <c r="N101" i="30" s="1"/>
  <c r="O103" i="30"/>
  <c r="O105" i="30"/>
  <c r="O107" i="30"/>
  <c r="N107" i="30"/>
  <c r="N105" i="30"/>
  <c r="N103" i="30"/>
  <c r="N99" i="30"/>
  <c r="N97" i="30"/>
  <c r="N95" i="30"/>
  <c r="M108" i="30"/>
  <c r="M107" i="30"/>
  <c r="M106" i="30"/>
  <c r="K105" i="30" s="1"/>
  <c r="M105" i="30"/>
  <c r="M104" i="30"/>
  <c r="M103" i="30"/>
  <c r="M102" i="30"/>
  <c r="M101" i="30"/>
  <c r="M100" i="30"/>
  <c r="M99" i="30"/>
  <c r="M98" i="30"/>
  <c r="M97" i="30"/>
  <c r="M96" i="30"/>
  <c r="D92" i="32" s="1"/>
  <c r="M95" i="30"/>
  <c r="K107" i="30"/>
  <c r="K103" i="30"/>
  <c r="K101" i="30"/>
  <c r="K99" i="30"/>
  <c r="K97" i="30"/>
  <c r="K95" i="30"/>
  <c r="J108" i="30"/>
  <c r="J107" i="30"/>
  <c r="J106" i="30"/>
  <c r="J105" i="30"/>
  <c r="J104" i="30"/>
  <c r="J103" i="30"/>
  <c r="J102" i="30"/>
  <c r="J101" i="30"/>
  <c r="J100" i="30"/>
  <c r="J99" i="30"/>
  <c r="J98" i="30"/>
  <c r="J97" i="30"/>
  <c r="J96" i="30"/>
  <c r="J95" i="30"/>
  <c r="H108" i="30"/>
  <c r="H107" i="30"/>
  <c r="H106" i="30"/>
  <c r="H105" i="30"/>
  <c r="H104" i="30"/>
  <c r="H103" i="30"/>
  <c r="H102" i="30"/>
  <c r="H101" i="30"/>
  <c r="H100" i="30"/>
  <c r="H99" i="30"/>
  <c r="H98" i="30"/>
  <c r="H97" i="30"/>
  <c r="H96" i="30"/>
  <c r="H95" i="30"/>
  <c r="G108" i="30"/>
  <c r="G107" i="30"/>
  <c r="G106" i="30"/>
  <c r="G105" i="30"/>
  <c r="G104" i="30"/>
  <c r="G103" i="30"/>
  <c r="G102" i="30"/>
  <c r="G101" i="30"/>
  <c r="G100" i="30"/>
  <c r="G99" i="30"/>
  <c r="G98" i="30"/>
  <c r="G97" i="30"/>
  <c r="G96" i="30"/>
  <c r="G95" i="30"/>
  <c r="D26" i="32"/>
  <c r="D27" i="32"/>
  <c r="D28" i="32"/>
  <c r="D29" i="32"/>
  <c r="E29" i="32" s="1"/>
  <c r="Q29" i="32" s="1"/>
  <c r="D30" i="32"/>
  <c r="D31" i="32"/>
  <c r="D32" i="32"/>
  <c r="D33" i="32"/>
  <c r="E33" i="32" s="1"/>
  <c r="D34" i="32"/>
  <c r="D35" i="32"/>
  <c r="D36" i="32"/>
  <c r="D37" i="32"/>
  <c r="E37" i="32" s="1"/>
  <c r="Q37" i="32" s="1"/>
  <c r="D38" i="32"/>
  <c r="D39" i="32"/>
  <c r="D40" i="32"/>
  <c r="D41" i="32"/>
  <c r="E41" i="32" s="1"/>
  <c r="Q41" i="32" s="1"/>
  <c r="D42" i="32"/>
  <c r="D43" i="32"/>
  <c r="D44" i="32"/>
  <c r="D45" i="32"/>
  <c r="E45" i="32" s="1"/>
  <c r="Q45" i="32" s="1"/>
  <c r="D46" i="32"/>
  <c r="D47" i="32"/>
  <c r="D48" i="32"/>
  <c r="D49" i="32"/>
  <c r="E49" i="32" s="1"/>
  <c r="Q49" i="32" s="1"/>
  <c r="D50" i="32"/>
  <c r="D51" i="32"/>
  <c r="D52" i="32"/>
  <c r="D53" i="32"/>
  <c r="E53" i="32" s="1"/>
  <c r="Q53" i="32" s="1"/>
  <c r="D54" i="32"/>
  <c r="D55" i="32"/>
  <c r="D56" i="32"/>
  <c r="D57" i="32"/>
  <c r="E57" i="32" s="1"/>
  <c r="Q57" i="32" s="1"/>
  <c r="D58" i="32"/>
  <c r="D59" i="32"/>
  <c r="D60" i="32"/>
  <c r="D61" i="32"/>
  <c r="E61" i="32" s="1"/>
  <c r="Q61" i="32" s="1"/>
  <c r="D62" i="32"/>
  <c r="D63" i="32"/>
  <c r="D64" i="32"/>
  <c r="D65" i="32"/>
  <c r="E65" i="32" s="1"/>
  <c r="Q65" i="32" s="1"/>
  <c r="D66" i="32"/>
  <c r="D67" i="32"/>
  <c r="D68" i="32"/>
  <c r="D69" i="32"/>
  <c r="E69" i="32" s="1"/>
  <c r="Q69" i="32" s="1"/>
  <c r="D70" i="32"/>
  <c r="D71" i="32"/>
  <c r="D72" i="32"/>
  <c r="D73" i="32"/>
  <c r="E73" i="32" s="1"/>
  <c r="Q73" i="32" s="1"/>
  <c r="D74" i="32"/>
  <c r="D75" i="32"/>
  <c r="D76" i="32"/>
  <c r="D77" i="32"/>
  <c r="E77" i="32" s="1"/>
  <c r="Q77" i="32" s="1"/>
  <c r="D78" i="32"/>
  <c r="D79" i="32"/>
  <c r="D80" i="32"/>
  <c r="D81" i="32"/>
  <c r="E81" i="32" s="1"/>
  <c r="Q81" i="32" s="1"/>
  <c r="D82" i="32"/>
  <c r="D83" i="32"/>
  <c r="D84" i="32"/>
  <c r="D85" i="32"/>
  <c r="E85" i="32" s="1"/>
  <c r="Q85" i="32" s="1"/>
  <c r="D86" i="32"/>
  <c r="D87" i="32"/>
  <c r="D88" i="32"/>
  <c r="D89" i="32"/>
  <c r="E89" i="32" s="1"/>
  <c r="Q89" i="32" s="1"/>
  <c r="D90" i="32"/>
  <c r="D91" i="32"/>
  <c r="D93" i="32"/>
  <c r="D94" i="32"/>
  <c r="D95" i="32"/>
  <c r="D96" i="32"/>
  <c r="E95" i="32" s="1"/>
  <c r="L95" i="32" s="1"/>
  <c r="D97" i="32"/>
  <c r="D98" i="32"/>
  <c r="D99" i="32"/>
  <c r="D100" i="32"/>
  <c r="D101" i="32"/>
  <c r="D102" i="32"/>
  <c r="D103" i="32"/>
  <c r="D104" i="32"/>
  <c r="D25" i="32"/>
  <c r="E25" i="32" s="1"/>
  <c r="B25" i="32"/>
  <c r="B27" i="32"/>
  <c r="B29" i="32"/>
  <c r="B31" i="32"/>
  <c r="B33" i="32"/>
  <c r="B35" i="32"/>
  <c r="B37" i="32"/>
  <c r="B39" i="32"/>
  <c r="B41" i="32"/>
  <c r="B43" i="32"/>
  <c r="B45" i="32"/>
  <c r="B47" i="32"/>
  <c r="B49" i="32"/>
  <c r="B51" i="32"/>
  <c r="B53" i="32"/>
  <c r="B55" i="32"/>
  <c r="B57" i="32"/>
  <c r="B59" i="32"/>
  <c r="B61" i="32"/>
  <c r="B63" i="32"/>
  <c r="B65" i="32"/>
  <c r="B67" i="32"/>
  <c r="B69" i="32"/>
  <c r="B71" i="32"/>
  <c r="B73" i="32"/>
  <c r="B75" i="32"/>
  <c r="B77" i="32"/>
  <c r="B79" i="32"/>
  <c r="B81" i="32"/>
  <c r="B83" i="32"/>
  <c r="B85" i="32"/>
  <c r="B87" i="32"/>
  <c r="B89" i="32"/>
  <c r="B91" i="32"/>
  <c r="B93" i="32"/>
  <c r="B95" i="32"/>
  <c r="B97" i="32"/>
  <c r="B99" i="32"/>
  <c r="B101" i="32"/>
  <c r="B103" i="32"/>
  <c r="S69" i="32" l="1"/>
  <c r="S49" i="32"/>
  <c r="S81" i="32"/>
  <c r="E47" i="32"/>
  <c r="Q47" i="32" s="1"/>
  <c r="E39" i="32"/>
  <c r="Q39" i="32" s="1"/>
  <c r="E31" i="32"/>
  <c r="Q31" i="32" s="1"/>
  <c r="E87" i="32"/>
  <c r="Q87" i="32" s="1"/>
  <c r="E79" i="32"/>
  <c r="K79" i="32" s="1"/>
  <c r="E71" i="32"/>
  <c r="Q71" i="32" s="1"/>
  <c r="E63" i="32"/>
  <c r="Q63" i="32" s="1"/>
  <c r="E55" i="32"/>
  <c r="Q55" i="32" s="1"/>
  <c r="Q33" i="32"/>
  <c r="S33" i="32" s="1"/>
  <c r="Q25" i="32"/>
  <c r="Q95" i="32"/>
  <c r="S95" i="32" s="1"/>
  <c r="E101" i="32"/>
  <c r="Q101" i="32" s="1"/>
  <c r="E93" i="32"/>
  <c r="Q93" i="32" s="1"/>
  <c r="H71" i="32"/>
  <c r="N71" i="32"/>
  <c r="I71" i="32"/>
  <c r="G71" i="32"/>
  <c r="L71" i="32"/>
  <c r="K71" i="32"/>
  <c r="H55" i="32"/>
  <c r="N55" i="32"/>
  <c r="I55" i="32"/>
  <c r="G55" i="32"/>
  <c r="L55" i="32"/>
  <c r="K55" i="32"/>
  <c r="H87" i="32"/>
  <c r="N87" i="32"/>
  <c r="I87" i="32"/>
  <c r="G87" i="32"/>
  <c r="K87" i="32"/>
  <c r="L87" i="32"/>
  <c r="G69" i="32"/>
  <c r="I69" i="32"/>
  <c r="H69" i="32"/>
  <c r="N69" i="32"/>
  <c r="L69" i="32"/>
  <c r="K69" i="32"/>
  <c r="G73" i="32"/>
  <c r="N73" i="32"/>
  <c r="S73" i="32" s="1"/>
  <c r="L73" i="32"/>
  <c r="K73" i="32"/>
  <c r="H73" i="32"/>
  <c r="I73" i="32"/>
  <c r="G49" i="32"/>
  <c r="N49" i="32"/>
  <c r="L49" i="32"/>
  <c r="K49" i="32"/>
  <c r="H49" i="32"/>
  <c r="I49" i="32"/>
  <c r="H63" i="32"/>
  <c r="I63" i="32"/>
  <c r="N63" i="32"/>
  <c r="G85" i="32"/>
  <c r="I85" i="32"/>
  <c r="H85" i="32"/>
  <c r="N85" i="32"/>
  <c r="S85" i="32" s="1"/>
  <c r="L85" i="32"/>
  <c r="K85" i="32"/>
  <c r="G81" i="32"/>
  <c r="N81" i="32"/>
  <c r="L81" i="32"/>
  <c r="K81" i="32"/>
  <c r="H81" i="32"/>
  <c r="I81" i="32"/>
  <c r="G57" i="32"/>
  <c r="N57" i="32"/>
  <c r="S57" i="32" s="1"/>
  <c r="L57" i="32"/>
  <c r="K57" i="32"/>
  <c r="H57" i="32"/>
  <c r="I57" i="32"/>
  <c r="N79" i="32"/>
  <c r="G93" i="32"/>
  <c r="H95" i="32"/>
  <c r="I95" i="32"/>
  <c r="G95" i="32"/>
  <c r="N95" i="32"/>
  <c r="G61" i="32"/>
  <c r="I61" i="32"/>
  <c r="H61" i="32"/>
  <c r="N61" i="32"/>
  <c r="S61" i="32" s="1"/>
  <c r="L61" i="32"/>
  <c r="K61" i="32"/>
  <c r="K95" i="32"/>
  <c r="K63" i="32"/>
  <c r="G53" i="32"/>
  <c r="I53" i="32"/>
  <c r="H53" i="32"/>
  <c r="N53" i="32"/>
  <c r="S53" i="32" s="1"/>
  <c r="L53" i="32"/>
  <c r="K53" i="32"/>
  <c r="G89" i="32"/>
  <c r="N89" i="32"/>
  <c r="S89" i="32" s="1"/>
  <c r="L89" i="32"/>
  <c r="K89" i="32"/>
  <c r="H89" i="32"/>
  <c r="I89" i="32"/>
  <c r="G65" i="32"/>
  <c r="N65" i="32"/>
  <c r="S65" i="32" s="1"/>
  <c r="L65" i="32"/>
  <c r="K65" i="32"/>
  <c r="H65" i="32"/>
  <c r="I65" i="32"/>
  <c r="G101" i="32"/>
  <c r="G77" i="32"/>
  <c r="I77" i="32"/>
  <c r="H77" i="32"/>
  <c r="N77" i="32"/>
  <c r="S77" i="32" s="1"/>
  <c r="L77" i="32"/>
  <c r="K77" i="32"/>
  <c r="E83" i="32"/>
  <c r="Q83" i="32" s="1"/>
  <c r="E75" i="32"/>
  <c r="Q75" i="32" s="1"/>
  <c r="E67" i="32"/>
  <c r="Q67" i="32" s="1"/>
  <c r="E59" i="32"/>
  <c r="Q59" i="32" s="1"/>
  <c r="E51" i="32"/>
  <c r="Q51" i="32" s="1"/>
  <c r="E43" i="32"/>
  <c r="Q43" i="32" s="1"/>
  <c r="E35" i="32"/>
  <c r="E27" i="32"/>
  <c r="Q27" i="32" s="1"/>
  <c r="E103" i="32"/>
  <c r="Q103" i="32" s="1"/>
  <c r="E99" i="32"/>
  <c r="Q99" i="32" s="1"/>
  <c r="E97" i="32"/>
  <c r="Q97" i="32" s="1"/>
  <c r="H31" i="32"/>
  <c r="N45" i="32"/>
  <c r="S45" i="32" s="1"/>
  <c r="G37" i="32"/>
  <c r="K29" i="32"/>
  <c r="K39" i="32"/>
  <c r="K37" i="32"/>
  <c r="N41" i="32"/>
  <c r="S41" i="32" s="1"/>
  <c r="N33" i="32"/>
  <c r="H45" i="32"/>
  <c r="H41" i="32"/>
  <c r="H29" i="32"/>
  <c r="G41" i="32"/>
  <c r="G33" i="32"/>
  <c r="K41" i="32"/>
  <c r="K33" i="32"/>
  <c r="K45" i="32"/>
  <c r="N39" i="32"/>
  <c r="N31" i="32"/>
  <c r="G45" i="32"/>
  <c r="H39" i="32"/>
  <c r="G29" i="32"/>
  <c r="G39" i="32"/>
  <c r="G31" i="32"/>
  <c r="K31" i="32"/>
  <c r="N37" i="32"/>
  <c r="S37" i="32" s="1"/>
  <c r="N29" i="32"/>
  <c r="S29" i="32" s="1"/>
  <c r="H37" i="32"/>
  <c r="H33" i="32"/>
  <c r="K25" i="32"/>
  <c r="H25" i="32"/>
  <c r="N25" i="32"/>
  <c r="G25" i="32"/>
  <c r="E91" i="32"/>
  <c r="Q91" i="32" s="1"/>
  <c r="S91" i="32" l="1"/>
  <c r="N47" i="32"/>
  <c r="S47" i="32" s="1"/>
  <c r="K47" i="32"/>
  <c r="S67" i="32"/>
  <c r="G79" i="32"/>
  <c r="L63" i="32"/>
  <c r="Q79" i="32"/>
  <c r="S79" i="32" s="1"/>
  <c r="S55" i="32"/>
  <c r="S87" i="32"/>
  <c r="L101" i="32"/>
  <c r="I79" i="32"/>
  <c r="S63" i="32"/>
  <c r="S31" i="32"/>
  <c r="N27" i="32"/>
  <c r="S27" i="32" s="1"/>
  <c r="H27" i="32"/>
  <c r="I27" i="32" s="1"/>
  <c r="G47" i="32"/>
  <c r="H47" i="32"/>
  <c r="L79" i="32"/>
  <c r="S51" i="32"/>
  <c r="H101" i="32"/>
  <c r="H79" i="32"/>
  <c r="G63" i="32"/>
  <c r="S71" i="32"/>
  <c r="S39" i="32"/>
  <c r="N43" i="32"/>
  <c r="S43" i="32" s="1"/>
  <c r="H43" i="32"/>
  <c r="K43" i="32"/>
  <c r="I29" i="32"/>
  <c r="I41" i="32"/>
  <c r="L37" i="32"/>
  <c r="G27" i="32"/>
  <c r="N101" i="32"/>
  <c r="S101" i="32" s="1"/>
  <c r="I31" i="32"/>
  <c r="L45" i="32"/>
  <c r="K27" i="32"/>
  <c r="K101" i="32"/>
  <c r="I101" i="32"/>
  <c r="L93" i="32"/>
  <c r="L33" i="32"/>
  <c r="I39" i="32"/>
  <c r="I45" i="32"/>
  <c r="N93" i="32"/>
  <c r="S93" i="32" s="1"/>
  <c r="I47" i="32"/>
  <c r="K35" i="32"/>
  <c r="Q35" i="32"/>
  <c r="H93" i="32"/>
  <c r="K93" i="32"/>
  <c r="I93" i="32"/>
  <c r="L29" i="32"/>
  <c r="I33" i="32"/>
  <c r="I37" i="32"/>
  <c r="I25" i="32"/>
  <c r="I67" i="32"/>
  <c r="N67" i="32"/>
  <c r="L67" i="32"/>
  <c r="K67" i="32"/>
  <c r="G67" i="32"/>
  <c r="H67" i="32"/>
  <c r="H103" i="32"/>
  <c r="N103" i="32"/>
  <c r="S103" i="32" s="1"/>
  <c r="I103" i="32"/>
  <c r="G103" i="32"/>
  <c r="K103" i="32"/>
  <c r="L103" i="32"/>
  <c r="I75" i="32"/>
  <c r="N75" i="32"/>
  <c r="S75" i="32" s="1"/>
  <c r="L75" i="32"/>
  <c r="K75" i="32"/>
  <c r="G75" i="32"/>
  <c r="H75" i="32"/>
  <c r="I91" i="32"/>
  <c r="N91" i="32"/>
  <c r="L91" i="32"/>
  <c r="K91" i="32"/>
  <c r="G91" i="32"/>
  <c r="H91" i="32"/>
  <c r="N35" i="32"/>
  <c r="G43" i="32"/>
  <c r="I43" i="32" s="1"/>
  <c r="I51" i="32"/>
  <c r="N51" i="32"/>
  <c r="L51" i="32"/>
  <c r="K51" i="32"/>
  <c r="H51" i="32"/>
  <c r="G51" i="32"/>
  <c r="I83" i="32"/>
  <c r="N83" i="32"/>
  <c r="S83" i="32" s="1"/>
  <c r="L83" i="32"/>
  <c r="K83" i="32"/>
  <c r="G83" i="32"/>
  <c r="H83" i="32"/>
  <c r="I99" i="32"/>
  <c r="N99" i="32"/>
  <c r="S99" i="32" s="1"/>
  <c r="L99" i="32"/>
  <c r="K99" i="32"/>
  <c r="G99" i="32"/>
  <c r="H99" i="32"/>
  <c r="L25" i="32"/>
  <c r="G35" i="32"/>
  <c r="L41" i="32"/>
  <c r="H35" i="32"/>
  <c r="L35" i="32" s="1"/>
  <c r="L27" i="32"/>
  <c r="G97" i="32"/>
  <c r="N97" i="32"/>
  <c r="S97" i="32" s="1"/>
  <c r="L97" i="32"/>
  <c r="K97" i="32"/>
  <c r="H97" i="32"/>
  <c r="I97" i="32"/>
  <c r="I59" i="32"/>
  <c r="N59" i="32"/>
  <c r="S59" i="32" s="1"/>
  <c r="L59" i="32"/>
  <c r="K59" i="32"/>
  <c r="G59" i="32"/>
  <c r="H59" i="32"/>
  <c r="L39" i="32"/>
  <c r="L31" i="32"/>
  <c r="L47" i="32"/>
  <c r="L43" i="32"/>
  <c r="S35" i="32" l="1"/>
  <c r="I35" i="32"/>
  <c r="O31" i="30" l="1"/>
  <c r="P31" i="30" s="1"/>
  <c r="O33" i="30"/>
  <c r="P33" i="30" s="1"/>
  <c r="O35" i="30"/>
  <c r="P35" i="30" s="1"/>
  <c r="O37" i="30"/>
  <c r="P37" i="30" s="1"/>
  <c r="O39" i="30"/>
  <c r="P39" i="30" s="1"/>
  <c r="O41" i="30"/>
  <c r="P41" i="30" s="1"/>
  <c r="O43" i="30"/>
  <c r="P43" i="30" s="1"/>
  <c r="O45" i="30"/>
  <c r="P45" i="30" s="1"/>
  <c r="O47" i="30"/>
  <c r="P47" i="30" s="1"/>
  <c r="O49" i="30"/>
  <c r="P49" i="30" s="1"/>
  <c r="O51" i="30"/>
  <c r="P51" i="30" s="1"/>
  <c r="O53" i="30"/>
  <c r="P53" i="30" s="1"/>
  <c r="O55" i="30"/>
  <c r="P55" i="30" s="1"/>
  <c r="O57" i="30"/>
  <c r="P57" i="30" s="1"/>
  <c r="O59" i="30"/>
  <c r="P59" i="30" s="1"/>
  <c r="O61" i="30"/>
  <c r="P61" i="30" s="1"/>
  <c r="O63" i="30"/>
  <c r="P63" i="30" s="1"/>
  <c r="O65" i="30"/>
  <c r="P65" i="30" s="1"/>
  <c r="O67" i="30"/>
  <c r="P67" i="30" s="1"/>
  <c r="O69" i="30"/>
  <c r="P69" i="30" s="1"/>
  <c r="O71" i="30"/>
  <c r="P71" i="30" s="1"/>
  <c r="O73" i="30"/>
  <c r="P73" i="30" s="1"/>
  <c r="O75" i="30"/>
  <c r="P75" i="30" s="1"/>
  <c r="O77" i="30"/>
  <c r="P77" i="30" s="1"/>
  <c r="O79" i="30"/>
  <c r="P79" i="30" s="1"/>
  <c r="O81" i="30"/>
  <c r="P81" i="30" s="1"/>
  <c r="O83" i="30"/>
  <c r="P83" i="30" s="1"/>
  <c r="O85" i="30"/>
  <c r="P85" i="30" s="1"/>
  <c r="O87" i="30"/>
  <c r="P87" i="30" s="1"/>
  <c r="O89" i="30"/>
  <c r="P89" i="30" s="1"/>
  <c r="O91" i="30"/>
  <c r="P91" i="30" s="1"/>
  <c r="O93" i="30"/>
  <c r="P93" i="30" s="1"/>
  <c r="P29" i="30"/>
  <c r="N33" i="30"/>
  <c r="N37" i="30"/>
  <c r="N41" i="30"/>
  <c r="N45" i="30"/>
  <c r="N49" i="30"/>
  <c r="N53" i="30"/>
  <c r="N57" i="30"/>
  <c r="N61" i="30"/>
  <c r="N65" i="30"/>
  <c r="N69" i="30"/>
  <c r="N73" i="30"/>
  <c r="N77" i="30"/>
  <c r="N81" i="30"/>
  <c r="N85" i="30"/>
  <c r="N89" i="30"/>
  <c r="N93" i="30"/>
  <c r="N29" i="30"/>
  <c r="N91" i="30" l="1"/>
  <c r="N83" i="30"/>
  <c r="N75" i="30"/>
  <c r="N67" i="30"/>
  <c r="N59" i="30"/>
  <c r="N51" i="30"/>
  <c r="N43" i="30"/>
  <c r="N35" i="30"/>
  <c r="N87" i="30"/>
  <c r="N79" i="30"/>
  <c r="N71" i="30"/>
  <c r="N63" i="30"/>
  <c r="N55" i="30"/>
  <c r="N47" i="30"/>
  <c r="N39" i="30"/>
  <c r="N31" i="30"/>
  <c r="S25" i="32" l="1"/>
  <c r="M94" i="30" l="1"/>
  <c r="M93" i="30"/>
  <c r="M92" i="30"/>
  <c r="M91" i="30"/>
  <c r="M90" i="30"/>
  <c r="M89" i="30"/>
  <c r="M88" i="30"/>
  <c r="M87" i="30"/>
  <c r="M86" i="30"/>
  <c r="K85" i="30" s="1"/>
  <c r="M85" i="30"/>
  <c r="M84" i="30"/>
  <c r="K83" i="30" s="1"/>
  <c r="M83" i="30"/>
  <c r="M82" i="30"/>
  <c r="M81" i="30"/>
  <c r="M80" i="30"/>
  <c r="M79" i="30"/>
  <c r="K79" i="30" s="1"/>
  <c r="M78" i="30"/>
  <c r="M77" i="30"/>
  <c r="M76" i="30"/>
  <c r="M75" i="30"/>
  <c r="M74" i="30"/>
  <c r="M73" i="30"/>
  <c r="K73" i="30" s="1"/>
  <c r="M72" i="30"/>
  <c r="M71" i="30"/>
  <c r="M70" i="30"/>
  <c r="M69" i="30"/>
  <c r="M68" i="30"/>
  <c r="M67" i="30"/>
  <c r="M66" i="30"/>
  <c r="M65" i="30"/>
  <c r="M64" i="30"/>
  <c r="M63" i="30"/>
  <c r="M62" i="30"/>
  <c r="M61" i="30"/>
  <c r="M60" i="30"/>
  <c r="M59" i="30"/>
  <c r="M58" i="30"/>
  <c r="M57" i="30"/>
  <c r="M56" i="30"/>
  <c r="M55" i="30"/>
  <c r="K55" i="30" s="1"/>
  <c r="K57" i="30"/>
  <c r="K59" i="30"/>
  <c r="K61" i="30"/>
  <c r="K63" i="30"/>
  <c r="K65" i="30"/>
  <c r="K67" i="30"/>
  <c r="K69" i="30"/>
  <c r="K71" i="30"/>
  <c r="K75" i="30"/>
  <c r="K77" i="30"/>
  <c r="K81" i="30"/>
  <c r="K87" i="30"/>
  <c r="K89" i="30"/>
  <c r="K91" i="30"/>
  <c r="K93" i="30"/>
  <c r="J62" i="30"/>
  <c r="J74" i="30"/>
  <c r="J75" i="30"/>
  <c r="J76" i="30"/>
  <c r="J78" i="30"/>
  <c r="J81" i="30"/>
  <c r="J82" i="30"/>
  <c r="J83" i="30"/>
  <c r="J84" i="30"/>
  <c r="H55" i="30"/>
  <c r="H57" i="30"/>
  <c r="H59" i="30"/>
  <c r="H61" i="30"/>
  <c r="H63" i="30"/>
  <c r="H65" i="30"/>
  <c r="H67" i="30"/>
  <c r="H69" i="30"/>
  <c r="H71" i="30"/>
  <c r="H73" i="30"/>
  <c r="H75" i="30"/>
  <c r="H77" i="30"/>
  <c r="H79" i="30"/>
  <c r="H81" i="30"/>
  <c r="H83" i="30"/>
  <c r="H85" i="30"/>
  <c r="H87" i="30"/>
  <c r="H89" i="30"/>
  <c r="H91" i="30"/>
  <c r="H93" i="30"/>
  <c r="G55" i="30"/>
  <c r="J55" i="30" s="1"/>
  <c r="G56" i="30"/>
  <c r="J56" i="30" s="1"/>
  <c r="G57" i="30"/>
  <c r="J57" i="30" s="1"/>
  <c r="G58" i="30"/>
  <c r="H58" i="30" s="1"/>
  <c r="G59" i="30"/>
  <c r="J59" i="30" s="1"/>
  <c r="G60" i="30"/>
  <c r="H60" i="30" s="1"/>
  <c r="G61" i="30"/>
  <c r="J61" i="30" s="1"/>
  <c r="G62" i="30"/>
  <c r="H62" i="30" s="1"/>
  <c r="G63" i="30"/>
  <c r="J63" i="30" s="1"/>
  <c r="G64" i="30"/>
  <c r="J64" i="30" s="1"/>
  <c r="G65" i="30"/>
  <c r="J65" i="30" s="1"/>
  <c r="G66" i="30"/>
  <c r="H66" i="30" s="1"/>
  <c r="G67" i="30"/>
  <c r="J67" i="30" s="1"/>
  <c r="G68" i="30"/>
  <c r="H68" i="30" s="1"/>
  <c r="G69" i="30"/>
  <c r="J69" i="30" s="1"/>
  <c r="G70" i="30"/>
  <c r="H70" i="30" s="1"/>
  <c r="G71" i="30"/>
  <c r="J71" i="30" s="1"/>
  <c r="G72" i="30"/>
  <c r="J72" i="30" s="1"/>
  <c r="G73" i="30"/>
  <c r="J73" i="30" s="1"/>
  <c r="G74" i="30"/>
  <c r="H74" i="30" s="1"/>
  <c r="G75" i="30"/>
  <c r="G76" i="30"/>
  <c r="H76" i="30" s="1"/>
  <c r="G77" i="30"/>
  <c r="J77" i="30" s="1"/>
  <c r="G78" i="30"/>
  <c r="H78" i="30" s="1"/>
  <c r="G79" i="30"/>
  <c r="J79" i="30" s="1"/>
  <c r="G80" i="30"/>
  <c r="J80" i="30" s="1"/>
  <c r="G81" i="30"/>
  <c r="G82" i="30"/>
  <c r="H82" i="30" s="1"/>
  <c r="G83" i="30"/>
  <c r="G84" i="30"/>
  <c r="H84" i="30" s="1"/>
  <c r="G85" i="30"/>
  <c r="J85" i="30" s="1"/>
  <c r="G86" i="30"/>
  <c r="J86" i="30" s="1"/>
  <c r="G87" i="30"/>
  <c r="J87" i="30" s="1"/>
  <c r="G88" i="30"/>
  <c r="J88" i="30" s="1"/>
  <c r="G89" i="30"/>
  <c r="J89" i="30" s="1"/>
  <c r="G90" i="30"/>
  <c r="H90" i="30" s="1"/>
  <c r="G91" i="30"/>
  <c r="J91" i="30" s="1"/>
  <c r="G92" i="30"/>
  <c r="H92" i="30" s="1"/>
  <c r="G93" i="30"/>
  <c r="J93" i="30" s="1"/>
  <c r="G94" i="30"/>
  <c r="H94" i="30" s="1"/>
  <c r="J94" i="30" l="1"/>
  <c r="J92" i="30"/>
  <c r="J90" i="30"/>
  <c r="H88" i="30"/>
  <c r="H86" i="30"/>
  <c r="H80" i="30"/>
  <c r="H72" i="30"/>
  <c r="J70" i="30"/>
  <c r="J68" i="30"/>
  <c r="J66" i="30"/>
  <c r="H64" i="30"/>
  <c r="J60" i="30"/>
  <c r="J58" i="30"/>
  <c r="H56" i="30"/>
  <c r="G54" i="30"/>
  <c r="H54" i="30" s="1"/>
  <c r="H53" i="30"/>
  <c r="G53" i="30"/>
  <c r="G52" i="30"/>
  <c r="H51" i="30"/>
  <c r="G51" i="30"/>
  <c r="G50" i="30"/>
  <c r="H50" i="30"/>
  <c r="H49" i="30"/>
  <c r="G49" i="30"/>
  <c r="G48" i="30"/>
  <c r="H47" i="30"/>
  <c r="G47" i="30"/>
  <c r="G46" i="30"/>
  <c r="H46" i="30" s="1"/>
  <c r="H45" i="30"/>
  <c r="G45" i="30"/>
  <c r="G44" i="30"/>
  <c r="H44" i="30" s="1"/>
  <c r="H43" i="30"/>
  <c r="G43" i="30"/>
  <c r="G42" i="30"/>
  <c r="H42" i="30" s="1"/>
  <c r="H41" i="30"/>
  <c r="G41" i="30"/>
  <c r="G40" i="30"/>
  <c r="H39" i="30"/>
  <c r="G39" i="30"/>
  <c r="G38" i="30"/>
  <c r="H38" i="30" s="1"/>
  <c r="H37" i="30"/>
  <c r="G37" i="30"/>
  <c r="G36" i="30"/>
  <c r="H35" i="30"/>
  <c r="G35" i="30"/>
  <c r="G34" i="30"/>
  <c r="H34" i="30" s="1"/>
  <c r="H33" i="30"/>
  <c r="G33" i="30"/>
  <c r="G32" i="30"/>
  <c r="H32" i="30" s="1"/>
  <c r="H31" i="30"/>
  <c r="G31" i="30"/>
  <c r="G30" i="30"/>
  <c r="H30" i="30" s="1"/>
  <c r="H29" i="30"/>
  <c r="G29" i="30"/>
  <c r="I17" i="30"/>
  <c r="G17" i="30"/>
  <c r="F17" i="30"/>
  <c r="I16" i="30"/>
  <c r="G16" i="30"/>
  <c r="F16" i="30"/>
  <c r="I15" i="30"/>
  <c r="G15" i="30"/>
  <c r="F15" i="30"/>
  <c r="I14" i="30"/>
  <c r="G14" i="30"/>
  <c r="F14" i="30"/>
  <c r="I13" i="30"/>
  <c r="G13" i="30"/>
  <c r="F13" i="30"/>
  <c r="G12" i="30"/>
  <c r="F12" i="30"/>
  <c r="H36" i="30"/>
  <c r="H52" i="30" l="1"/>
  <c r="D24" i="30"/>
  <c r="E25" i="30"/>
  <c r="D25" i="30"/>
  <c r="E24" i="30"/>
  <c r="C24" i="30"/>
  <c r="F24" i="30" s="1"/>
  <c r="C25" i="30"/>
  <c r="E22" i="30"/>
  <c r="E21" i="30"/>
  <c r="D23" i="30"/>
  <c r="C22" i="30"/>
  <c r="C23" i="30"/>
  <c r="D21" i="30"/>
  <c r="C21" i="30"/>
  <c r="D22" i="30"/>
  <c r="J45" i="30" s="1"/>
  <c r="M45" i="30" s="1"/>
  <c r="E23" i="30"/>
  <c r="J36" i="30"/>
  <c r="M36" i="30" s="1"/>
  <c r="J41" i="30"/>
  <c r="M41" i="30" s="1"/>
  <c r="J40" i="30"/>
  <c r="M40" i="30" s="1"/>
  <c r="J39" i="30"/>
  <c r="M39" i="30" s="1"/>
  <c r="J54" i="30"/>
  <c r="M54" i="30" s="1"/>
  <c r="H40" i="30"/>
  <c r="H48" i="30"/>
  <c r="J49" i="30" l="1"/>
  <c r="M49" i="30" s="1"/>
  <c r="J52" i="30"/>
  <c r="M52" i="30" s="1"/>
  <c r="J38" i="30"/>
  <c r="M38" i="30" s="1"/>
  <c r="J44" i="30"/>
  <c r="M44" i="30" s="1"/>
  <c r="J30" i="30"/>
  <c r="M30" i="30" s="1"/>
  <c r="J46" i="30"/>
  <c r="M46" i="30" s="1"/>
  <c r="K45" i="30" s="1"/>
  <c r="J47" i="30"/>
  <c r="M47" i="30" s="1"/>
  <c r="J53" i="30"/>
  <c r="M53" i="30" s="1"/>
  <c r="J43" i="30"/>
  <c r="M43" i="30" s="1"/>
  <c r="J35" i="30"/>
  <c r="M35" i="30" s="1"/>
  <c r="K35" i="30" s="1"/>
  <c r="J51" i="30"/>
  <c r="M51" i="30" s="1"/>
  <c r="J48" i="30"/>
  <c r="M48" i="30" s="1"/>
  <c r="J50" i="30"/>
  <c r="M50" i="30" s="1"/>
  <c r="F25" i="30"/>
  <c r="F23" i="30"/>
  <c r="D19" i="30" s="1"/>
  <c r="J31" i="30"/>
  <c r="M31" i="30" s="1"/>
  <c r="J32" i="30"/>
  <c r="M32" i="30" s="1"/>
  <c r="F22" i="30"/>
  <c r="K39" i="30"/>
  <c r="J33" i="30"/>
  <c r="M33" i="30" s="1"/>
  <c r="J34" i="30"/>
  <c r="M34" i="30" s="1"/>
  <c r="J42" i="30"/>
  <c r="M42" i="30" s="1"/>
  <c r="J37" i="30"/>
  <c r="M37" i="30" s="1"/>
  <c r="J29" i="30"/>
  <c r="M29" i="30" s="1"/>
  <c r="F21" i="30"/>
  <c r="K53" i="30" l="1"/>
  <c r="K37" i="30"/>
  <c r="K43" i="30"/>
  <c r="K29" i="30"/>
  <c r="K49" i="30"/>
  <c r="K51" i="30"/>
  <c r="K47" i="30"/>
  <c r="K31" i="30"/>
  <c r="K33" i="30"/>
  <c r="K41" i="30"/>
  <c r="O29" i="30"/>
</calcChain>
</file>

<file path=xl/sharedStrings.xml><?xml version="1.0" encoding="utf-8"?>
<sst xmlns="http://schemas.openxmlformats.org/spreadsheetml/2006/main" count="167" uniqueCount="96">
  <si>
    <t>Исполнитель</t>
  </si>
  <si>
    <t>Дата:</t>
  </si>
  <si>
    <t>№ партии</t>
  </si>
  <si>
    <t>Раздел I: Градуировочный график</t>
  </si>
  <si>
    <t>К.В.</t>
  </si>
  <si>
    <r>
      <t>С</t>
    </r>
    <r>
      <rPr>
        <b/>
        <vertAlign val="subscript"/>
        <sz val="10"/>
        <rFont val="Arial"/>
        <family val="2"/>
        <charset val="204"/>
      </rPr>
      <t>0</t>
    </r>
  </si>
  <si>
    <r>
      <t>С</t>
    </r>
    <r>
      <rPr>
        <b/>
        <vertAlign val="subscript"/>
        <sz val="10"/>
        <rFont val="Arial"/>
        <family val="2"/>
        <charset val="204"/>
      </rPr>
      <t>1</t>
    </r>
  </si>
  <si>
    <r>
      <t>С</t>
    </r>
    <r>
      <rPr>
        <b/>
        <vertAlign val="subscript"/>
        <sz val="10"/>
        <rFont val="Arial"/>
        <family val="2"/>
        <charset val="204"/>
      </rPr>
      <t>2</t>
    </r>
    <r>
      <rPr>
        <sz val="11"/>
        <color indexed="8"/>
        <rFont val="Calibri"/>
        <family val="2"/>
        <charset val="204"/>
      </rPr>
      <t/>
    </r>
  </si>
  <si>
    <r>
      <t>С</t>
    </r>
    <r>
      <rPr>
        <b/>
        <vertAlign val="subscript"/>
        <sz val="10"/>
        <rFont val="Arial"/>
        <family val="2"/>
        <charset val="204"/>
      </rPr>
      <t>3</t>
    </r>
    <r>
      <rPr>
        <sz val="11"/>
        <color indexed="8"/>
        <rFont val="Calibri"/>
        <family val="2"/>
        <charset val="204"/>
      </rPr>
      <t/>
    </r>
  </si>
  <si>
    <t>№</t>
  </si>
  <si>
    <t>Наименование образца</t>
  </si>
  <si>
    <t>Фактор разведения</t>
  </si>
  <si>
    <t>Примечания</t>
  </si>
  <si>
    <t>Градуировочный раствор</t>
  </si>
  <si>
    <r>
      <t>B</t>
    </r>
    <r>
      <rPr>
        <b/>
        <vertAlign val="subscript"/>
        <sz val="10"/>
        <rFont val="Arial"/>
        <family val="2"/>
        <charset val="204"/>
      </rPr>
      <t>i</t>
    </r>
    <r>
      <rPr>
        <b/>
        <sz val="10"/>
        <rFont val="Arial"/>
        <family val="2"/>
        <charset val="204"/>
      </rPr>
      <t>/B</t>
    </r>
    <r>
      <rPr>
        <b/>
        <vertAlign val="subscript"/>
        <sz val="10"/>
        <rFont val="Arial"/>
        <family val="2"/>
        <charset val="204"/>
      </rPr>
      <t>0</t>
    </r>
  </si>
  <si>
    <r>
      <t>Оптическая плотность B</t>
    </r>
    <r>
      <rPr>
        <b/>
        <vertAlign val="subscript"/>
        <sz val="10"/>
        <rFont val="Arial"/>
        <family val="2"/>
        <charset val="204"/>
      </rPr>
      <t>i</t>
    </r>
  </si>
  <si>
    <r>
      <t>С</t>
    </r>
    <r>
      <rPr>
        <b/>
        <vertAlign val="subscript"/>
        <sz val="10"/>
        <rFont val="Arial"/>
        <family val="2"/>
        <charset val="204"/>
      </rPr>
      <t>4</t>
    </r>
    <r>
      <rPr>
        <sz val="11"/>
        <color indexed="8"/>
        <rFont val="Calibri"/>
        <family val="2"/>
        <charset val="204"/>
      </rPr>
      <t/>
    </r>
  </si>
  <si>
    <r>
      <t>lnC</t>
    </r>
    <r>
      <rPr>
        <b/>
        <vertAlign val="subscript"/>
        <sz val="10"/>
        <rFont val="Arial"/>
        <family val="2"/>
        <charset val="204"/>
      </rPr>
      <t>i</t>
    </r>
  </si>
  <si>
    <t>Для всей кривой</t>
  </si>
  <si>
    <t>Slope</t>
  </si>
  <si>
    <t>Intercept</t>
  </si>
  <si>
    <t>R^2</t>
  </si>
  <si>
    <t>50% ингибирование</t>
  </si>
  <si>
    <r>
      <t>B</t>
    </r>
    <r>
      <rPr>
        <b/>
        <vertAlign val="subscript"/>
        <sz val="11"/>
        <color indexed="8"/>
        <rFont val="Arial"/>
        <family val="2"/>
        <charset val="204"/>
      </rPr>
      <t>1</t>
    </r>
    <r>
      <rPr>
        <b/>
        <sz val="11"/>
        <color indexed="8"/>
        <rFont val="Arial"/>
        <family val="2"/>
        <charset val="204"/>
      </rPr>
      <t>-B</t>
    </r>
    <r>
      <rPr>
        <b/>
        <vertAlign val="subscript"/>
        <sz val="11"/>
        <color indexed="8"/>
        <rFont val="Arial"/>
        <family val="2"/>
        <charset val="204"/>
      </rPr>
      <t>2</t>
    </r>
  </si>
  <si>
    <r>
      <t>B</t>
    </r>
    <r>
      <rPr>
        <b/>
        <vertAlign val="subscript"/>
        <sz val="11"/>
        <color indexed="8"/>
        <rFont val="Arial"/>
        <family val="2"/>
        <charset val="204"/>
      </rPr>
      <t>2</t>
    </r>
    <r>
      <rPr>
        <b/>
        <sz val="11"/>
        <color indexed="8"/>
        <rFont val="Arial"/>
        <family val="2"/>
        <charset val="204"/>
      </rPr>
      <t>-B</t>
    </r>
    <r>
      <rPr>
        <b/>
        <vertAlign val="subscript"/>
        <sz val="11"/>
        <color indexed="8"/>
        <rFont val="Arial"/>
        <family val="2"/>
        <charset val="204"/>
      </rPr>
      <t>3</t>
    </r>
  </si>
  <si>
    <r>
      <t>B</t>
    </r>
    <r>
      <rPr>
        <b/>
        <vertAlign val="subscript"/>
        <sz val="11"/>
        <color indexed="8"/>
        <rFont val="Arial"/>
        <family val="2"/>
        <charset val="204"/>
      </rPr>
      <t>3</t>
    </r>
    <r>
      <rPr>
        <b/>
        <sz val="11"/>
        <color indexed="8"/>
        <rFont val="Arial"/>
        <family val="2"/>
        <charset val="204"/>
      </rPr>
      <t>-B</t>
    </r>
    <r>
      <rPr>
        <b/>
        <vertAlign val="subscript"/>
        <sz val="11"/>
        <color indexed="8"/>
        <rFont val="Arial"/>
        <family val="2"/>
        <charset val="204"/>
      </rPr>
      <t>4</t>
    </r>
  </si>
  <si>
    <t>Группа продуктов</t>
  </si>
  <si>
    <t>Продукт</t>
  </si>
  <si>
    <t>Предел повтряемости r, %</t>
  </si>
  <si>
    <t>Относительная расширенная неопределенность U, %</t>
  </si>
  <si>
    <t>Оценка прием-
лемости в условиях
повторяемости</t>
  </si>
  <si>
    <r>
      <t>С</t>
    </r>
    <r>
      <rPr>
        <b/>
        <vertAlign val="subscript"/>
        <sz val="10"/>
        <rFont val="Arial"/>
        <family val="2"/>
        <charset val="204"/>
      </rPr>
      <t>5</t>
    </r>
    <r>
      <rPr>
        <sz val="11"/>
        <color indexed="8"/>
        <rFont val="Calibri"/>
        <family val="2"/>
        <charset val="204"/>
      </rPr>
      <t/>
    </r>
  </si>
  <si>
    <t>нг/мл</t>
  </si>
  <si>
    <t>мясо, в т.ч. птицы</t>
  </si>
  <si>
    <t>мясные и мясосодержащие продукты</t>
  </si>
  <si>
    <t>субпродукты, в т.ч. птичьи, и продукты их переработки, сало, в т.ч. шпик</t>
  </si>
  <si>
    <t>молоко</t>
  </si>
  <si>
    <t>пищевая продукция аквакультуры животного происхождения (рыба, креветки)</t>
  </si>
  <si>
    <t>яйца птицы, сухие и жидкие яичные продукты</t>
  </si>
  <si>
    <t>мёд</t>
  </si>
  <si>
    <r>
      <t>Оптическая плотность B</t>
    </r>
    <r>
      <rPr>
        <b/>
        <vertAlign val="subscript"/>
        <sz val="10"/>
        <rFont val="Arial"/>
        <family val="2"/>
        <charset val="204"/>
      </rPr>
      <t>х</t>
    </r>
  </si>
  <si>
    <r>
      <t>B</t>
    </r>
    <r>
      <rPr>
        <b/>
        <vertAlign val="subscript"/>
        <sz val="10"/>
        <rFont val="Arial"/>
        <family val="2"/>
        <charset val="204"/>
      </rPr>
      <t>х</t>
    </r>
    <r>
      <rPr>
        <b/>
        <sz val="10"/>
        <rFont val="Arial"/>
        <family val="2"/>
        <charset val="204"/>
      </rPr>
      <t>/B</t>
    </r>
    <r>
      <rPr>
        <b/>
        <vertAlign val="subscript"/>
        <sz val="10"/>
        <rFont val="Arial"/>
        <family val="2"/>
        <charset val="204"/>
      </rPr>
      <t>0</t>
    </r>
  </si>
  <si>
    <r>
      <t>C</t>
    </r>
    <r>
      <rPr>
        <b/>
        <vertAlign val="subscript"/>
        <sz val="10"/>
        <rFont val="Arial"/>
        <family val="2"/>
        <charset val="204"/>
      </rPr>
      <t>х</t>
    </r>
    <r>
      <rPr>
        <b/>
        <sz val="10"/>
        <rFont val="Arial"/>
        <family val="2"/>
        <charset val="204"/>
      </rPr>
      <t>, мкг/кг</t>
    </r>
  </si>
  <si>
    <r>
      <t>B</t>
    </r>
    <r>
      <rPr>
        <b/>
        <vertAlign val="subscript"/>
        <sz val="11"/>
        <color indexed="8"/>
        <rFont val="Arial"/>
        <family val="2"/>
        <charset val="204"/>
      </rPr>
      <t>4</t>
    </r>
    <r>
      <rPr>
        <b/>
        <sz val="11"/>
        <color indexed="8"/>
        <rFont val="Arial"/>
        <family val="2"/>
        <charset val="204"/>
      </rPr>
      <t>-B</t>
    </r>
    <r>
      <rPr>
        <b/>
        <vertAlign val="subscript"/>
        <sz val="11"/>
        <color indexed="8"/>
        <rFont val="Arial"/>
        <family val="2"/>
        <charset val="204"/>
      </rPr>
      <t>5</t>
    </r>
    <r>
      <rPr>
        <sz val="11"/>
        <color indexed="8"/>
        <rFont val="Calibri"/>
        <family val="2"/>
        <charset val="204"/>
      </rPr>
      <t/>
    </r>
  </si>
  <si>
    <r>
      <t>C</t>
    </r>
    <r>
      <rPr>
        <b/>
        <vertAlign val="subscript"/>
        <sz val="10"/>
        <rFont val="Arial"/>
        <family val="2"/>
        <charset val="204"/>
      </rPr>
      <t>х</t>
    </r>
    <r>
      <rPr>
        <b/>
        <sz val="10"/>
        <rFont val="Arial"/>
        <family val="2"/>
        <charset val="204"/>
      </rPr>
      <t>, нг/мл</t>
    </r>
  </si>
  <si>
    <r>
      <t xml:space="preserve"> _            </t>
    </r>
    <r>
      <rPr>
        <b/>
        <sz val="10"/>
        <color indexed="9"/>
        <rFont val="Arial"/>
        <family val="2"/>
        <charset val="204"/>
      </rPr>
      <t xml:space="preserve">  .</t>
    </r>
    <r>
      <rPr>
        <b/>
        <sz val="10"/>
        <rFont val="Arial"/>
        <family val="2"/>
        <charset val="204"/>
      </rPr>
      <t xml:space="preserve">
C</t>
    </r>
    <r>
      <rPr>
        <b/>
        <vertAlign val="subscript"/>
        <sz val="10"/>
        <rFont val="Arial"/>
        <family val="2"/>
        <charset val="204"/>
      </rPr>
      <t>х</t>
    </r>
    <r>
      <rPr>
        <b/>
        <sz val="10"/>
        <rFont val="Arial"/>
        <family val="2"/>
        <charset val="204"/>
      </rPr>
      <t>, нг/мл</t>
    </r>
  </si>
  <si>
    <r>
      <rPr>
        <b/>
        <u/>
        <sz val="10"/>
        <rFont val="Arial"/>
        <family val="2"/>
        <charset val="204"/>
      </rPr>
      <t xml:space="preserve">    </t>
    </r>
    <r>
      <rPr>
        <b/>
        <sz val="10"/>
        <rFont val="Arial"/>
        <family val="2"/>
        <charset val="204"/>
      </rPr>
      <t xml:space="preserve">                        </t>
    </r>
    <r>
      <rPr>
        <b/>
        <sz val="10"/>
        <color indexed="9"/>
        <rFont val="Arial"/>
        <family val="2"/>
        <charset val="204"/>
      </rPr>
      <t>.</t>
    </r>
    <r>
      <rPr>
        <b/>
        <sz val="10"/>
        <rFont val="Arial"/>
        <family val="2"/>
        <charset val="204"/>
      </rPr>
      <t xml:space="preserve">
C</t>
    </r>
    <r>
      <rPr>
        <b/>
        <vertAlign val="subscript"/>
        <sz val="10"/>
        <rFont val="Arial"/>
        <family val="2"/>
        <charset val="204"/>
      </rPr>
      <t>х</t>
    </r>
    <r>
      <rPr>
        <b/>
        <sz val="10"/>
        <rFont val="Arial"/>
        <family val="2"/>
        <charset val="204"/>
      </rPr>
      <t>±Uабс, мкг/кг</t>
    </r>
  </si>
  <si>
    <r>
      <t>Интерсепт 50% (IC</t>
    </r>
    <r>
      <rPr>
        <b/>
        <vertAlign val="subscript"/>
        <sz val="10"/>
        <rFont val="Arial"/>
        <family val="2"/>
        <charset val="204"/>
      </rPr>
      <t>50</t>
    </r>
    <r>
      <rPr>
        <b/>
        <sz val="10"/>
        <rFont val="Arial"/>
        <family val="2"/>
        <charset val="204"/>
      </rPr>
      <t>)</t>
    </r>
  </si>
  <si>
    <t>Раздел II: Расчет массовой доли бацитрацина</t>
  </si>
  <si>
    <t xml:space="preserve">Продукт </t>
  </si>
  <si>
    <t>Фактор разбавления</t>
  </si>
  <si>
    <t>Предел определения, мкг/кг</t>
  </si>
  <si>
    <t>Верхняя граница, мкг/кг</t>
  </si>
  <si>
    <r>
      <rPr>
        <b/>
        <i/>
        <sz val="12"/>
        <rFont val="Arial"/>
        <family val="2"/>
        <charset val="204"/>
      </rPr>
      <t>U</t>
    </r>
    <r>
      <rPr>
        <b/>
        <sz val="12"/>
        <rFont val="Arial"/>
        <family val="2"/>
        <charset val="204"/>
      </rPr>
      <t xml:space="preserve">, % относительная расширенная неопределенность </t>
    </r>
  </si>
  <si>
    <r>
      <rPr>
        <b/>
        <i/>
        <sz val="12"/>
        <rFont val="Arial"/>
        <family val="2"/>
        <charset val="204"/>
      </rPr>
      <t>r</t>
    </r>
    <r>
      <rPr>
        <b/>
        <sz val="12"/>
        <rFont val="Arial"/>
        <family val="2"/>
        <charset val="204"/>
      </rPr>
      <t>, % предел повторяемости</t>
    </r>
  </si>
  <si>
    <r>
      <rPr>
        <b/>
        <i/>
        <sz val="12"/>
        <rFont val="Arial"/>
        <family val="2"/>
        <charset val="204"/>
      </rPr>
      <t>CD</t>
    </r>
    <r>
      <rPr>
        <b/>
        <sz val="12"/>
        <rFont val="Arial"/>
        <family val="2"/>
        <charset val="204"/>
      </rPr>
      <t>, % критическая разность</t>
    </r>
  </si>
  <si>
    <r>
      <rPr>
        <b/>
        <i/>
        <sz val="12"/>
        <rFont val="Arial"/>
        <family val="2"/>
        <charset val="204"/>
      </rPr>
      <t>К</t>
    </r>
    <r>
      <rPr>
        <b/>
        <sz val="12"/>
        <rFont val="Arial"/>
        <family val="2"/>
        <charset val="204"/>
      </rPr>
      <t>, %    норматив 
контроля 
правильности</t>
    </r>
  </si>
  <si>
    <t>Проверка приемлемости результатов измерений, полученных в условиях повторяемости</t>
  </si>
  <si>
    <r>
      <t>Х ср = (Х</t>
    </r>
    <r>
      <rPr>
        <sz val="8"/>
        <rFont val="Arial"/>
        <family val="2"/>
        <charset val="204"/>
      </rPr>
      <t>1</t>
    </r>
    <r>
      <rPr>
        <sz val="12"/>
        <rFont val="Arial"/>
        <family val="2"/>
        <charset val="204"/>
      </rPr>
      <t>+Х</t>
    </r>
    <r>
      <rPr>
        <sz val="8"/>
        <rFont val="Arial"/>
        <family val="2"/>
        <charset val="204"/>
      </rPr>
      <t>2</t>
    </r>
    <r>
      <rPr>
        <sz val="12"/>
        <rFont val="Arial"/>
        <family val="2"/>
        <charset val="204"/>
      </rPr>
      <t>)/2</t>
    </r>
  </si>
  <si>
    <t>r абс = 0,01*r*Xср</t>
  </si>
  <si>
    <t>Результаты приемлемы при их соответствии условию</t>
  </si>
  <si>
    <r>
      <t>ǀX</t>
    </r>
    <r>
      <rPr>
        <sz val="8"/>
        <rFont val="Arial"/>
        <family val="2"/>
        <charset val="204"/>
      </rPr>
      <t>1</t>
    </r>
    <r>
      <rPr>
        <sz val="12"/>
        <rFont val="Arial"/>
        <family val="2"/>
        <charset val="204"/>
      </rPr>
      <t>-X</t>
    </r>
    <r>
      <rPr>
        <sz val="8"/>
        <rFont val="Arial"/>
        <family val="2"/>
        <charset val="204"/>
      </rPr>
      <t>2</t>
    </r>
    <r>
      <rPr>
        <sz val="12"/>
        <rFont val="Arial"/>
        <family val="2"/>
        <charset val="204"/>
      </rPr>
      <t>ǀ ≤ r абс</t>
    </r>
  </si>
  <si>
    <t>Расширенная неопределенность результатов измерений</t>
  </si>
  <si>
    <t>U(X) = 0,01*U*Xср</t>
  </si>
  <si>
    <t>Продукты</t>
  </si>
  <si>
    <t>Проверка приемлемости результатов измерений, полученных в условиях промежуточной прецизионности</t>
  </si>
  <si>
    <t>CD абс = 0,01*CD*Xср</t>
  </si>
  <si>
    <r>
      <t>ǀX</t>
    </r>
    <r>
      <rPr>
        <sz val="8"/>
        <rFont val="Arial"/>
        <family val="2"/>
        <charset val="204"/>
      </rPr>
      <t>1</t>
    </r>
    <r>
      <rPr>
        <sz val="12"/>
        <rFont val="Arial"/>
        <family val="2"/>
        <charset val="204"/>
      </rPr>
      <t>-X</t>
    </r>
    <r>
      <rPr>
        <sz val="8"/>
        <rFont val="Arial"/>
        <family val="2"/>
        <charset val="204"/>
      </rPr>
      <t>2</t>
    </r>
    <r>
      <rPr>
        <sz val="12"/>
        <rFont val="Arial"/>
        <family val="2"/>
        <charset val="204"/>
      </rPr>
      <t>ǀ ≤CD абс</t>
    </r>
  </si>
  <si>
    <t>Группа продуктов (выбрать из списка)</t>
  </si>
  <si>
    <t>r, %</t>
  </si>
  <si>
    <t>r абс</t>
  </si>
  <si>
    <t>ǀX1-X2ǀ</t>
  </si>
  <si>
    <t>Оценка приемлемости в условиях повторяемости</t>
  </si>
  <si>
    <t>CD, %</t>
  </si>
  <si>
    <t>CD абс</t>
  </si>
  <si>
    <t>Оценка приемлемости в условиях промежуточной прецизионности</t>
  </si>
  <si>
    <t>U, %</t>
  </si>
  <si>
    <t xml:space="preserve"> U(X) расширенная неопределенность</t>
  </si>
  <si>
    <t>Примечание</t>
  </si>
  <si>
    <t>Мясо, в т.ч. птицы, мясные и мясосодержащие продукты</t>
  </si>
  <si>
    <t>Субпродукты, в т.ч. птичьи, и продукты их переработки, сало, в т.ч. шпик</t>
  </si>
  <si>
    <t>Молоко</t>
  </si>
  <si>
    <t>Пищевая продукция аквакультуры животного происхождения (рыба, креветки)</t>
  </si>
  <si>
    <t>Яйца птицы, сухие и жидкие яичные продукты</t>
  </si>
  <si>
    <t>Мед</t>
  </si>
  <si>
    <t>ццц</t>
  </si>
  <si>
    <t xml:space="preserve">Xi, (мкг/кг) </t>
  </si>
  <si>
    <t>Хср, (мкг/кг)</t>
  </si>
  <si>
    <t>#</t>
  </si>
  <si>
    <t>Диапазон, мкг/кг</t>
  </si>
  <si>
    <t>от</t>
  </si>
  <si>
    <t>до</t>
  </si>
  <si>
    <t>РЕЗУЛЬТАТ                                      Хср   ±   U(X) (мкг/кг)</t>
  </si>
  <si>
    <t>При проведении измерений согласно п.13.2 МВИ</t>
  </si>
  <si>
    <r>
      <t xml:space="preserve">Файл обсчета для обработки результатов измерений при определениии бацитрацина в продуктах питания с использованием                                                                                   тест- системы ПРОДОСКРИН® ИФА-Бацитрацин                                                             </t>
    </r>
    <r>
      <rPr>
        <i/>
        <sz val="12"/>
        <rFont val="Arial"/>
        <family val="2"/>
        <charset val="204"/>
      </rPr>
      <t xml:space="preserve">в соответствии с МВИ.МН 4652-2013 (Извещение об изменении № 1)                 </t>
    </r>
    <r>
      <rPr>
        <b/>
        <sz val="12"/>
        <rFont val="Arial"/>
        <family val="2"/>
        <charset val="204"/>
      </rPr>
      <t xml:space="preserve"> версия 1.0</t>
    </r>
  </si>
  <si>
    <r>
      <rPr>
        <b/>
        <sz val="11"/>
        <color indexed="8"/>
        <rFont val="Arial"/>
        <family val="2"/>
        <charset val="204"/>
      </rPr>
      <t>Техническая поддержка: 
+375 (17) 336-50-54
+7 (499) 444 05 50
support@komprod.com</t>
    </r>
    <r>
      <rPr>
        <sz val="11"/>
        <color indexed="8"/>
        <rFont val="Arial"/>
        <family val="2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</si>
</sst>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00"/>
    <numFmt numFmtId="165" formatCode="0.0%"/>
    <numFmt numFmtId="166" formatCode="0.0"/>
    <numFmt numFmtId="167" formatCode="\±0.0"/>
    <numFmt numFmtId="168" formatCode="0.000000"/>
    <numFmt numFmtId="169" formatCode="0.0000"/>
    <numFmt numFmtId="170" formatCode="0.00000"/>
    <numFmt numFmtId="171" formatCode="\±\ 0.00"/>
  </numFmts>
  <fonts count="3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vertAlign val="subscript"/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u/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vertAlign val="subscript"/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9" tint="0.79998168889431442"/>
      <name val="Arial"/>
      <family val="2"/>
      <charset val="204"/>
    </font>
    <font>
      <sz val="12"/>
      <name val="宋体"/>
      <charset val="134"/>
    </font>
    <font>
      <b/>
      <i/>
      <sz val="12"/>
      <name val="Arial"/>
      <family val="2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sz val="11"/>
      <name val="宋体"/>
      <charset val="134"/>
    </font>
    <font>
      <i/>
      <sz val="12"/>
      <name val="Arial"/>
      <family val="2"/>
      <charset val="204"/>
    </font>
    <font>
      <sz val="12"/>
      <name val="Cambria"/>
      <family val="1"/>
      <charset val="204"/>
      <scheme val="major"/>
    </font>
    <font>
      <sz val="12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sz val="12"/>
      <name val="Calibri"/>
      <family val="2"/>
      <charset val="204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7" fillId="0" borderId="0"/>
  </cellStyleXfs>
  <cellXfs count="194">
    <xf numFmtId="0" fontId="0" fillId="0" borderId="0" xfId="0"/>
    <xf numFmtId="0" fontId="3" fillId="0" borderId="0" xfId="0" applyFont="1" applyBorder="1" applyAlignment="1" applyProtection="1">
      <alignment horizontal="left" vertic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6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12" fillId="0" borderId="0" xfId="0" applyFont="1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0" fontId="6" fillId="0" borderId="0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12" fillId="0" borderId="0" xfId="0" applyFont="1" applyBorder="1" applyProtection="1">
      <protection hidden="1"/>
    </xf>
    <xf numFmtId="10" fontId="12" fillId="0" borderId="1" xfId="0" applyNumberFormat="1" applyFont="1" applyBorder="1" applyAlignment="1" applyProtection="1">
      <alignment horizontal="center" vertical="center"/>
      <protection hidden="1"/>
    </xf>
    <xf numFmtId="165" fontId="12" fillId="0" borderId="1" xfId="0" applyNumberFormat="1" applyFont="1" applyBorder="1" applyAlignment="1" applyProtection="1">
      <alignment horizontal="center" vertical="center"/>
      <protection hidden="1"/>
    </xf>
    <xf numFmtId="2" fontId="12" fillId="0" borderId="1" xfId="0" applyNumberFormat="1" applyFont="1" applyBorder="1" applyAlignment="1" applyProtection="1">
      <alignment horizontal="center" vertical="center"/>
      <protection hidden="1"/>
    </xf>
    <xf numFmtId="2" fontId="12" fillId="0" borderId="0" xfId="0" applyNumberFormat="1" applyFont="1" applyBorder="1" applyAlignment="1" applyProtection="1">
      <alignment horizontal="center"/>
      <protection hidden="1"/>
    </xf>
    <xf numFmtId="164" fontId="12" fillId="0" borderId="0" xfId="0" applyNumberFormat="1" applyFont="1" applyFill="1" applyBorder="1" applyAlignment="1" applyProtection="1">
      <alignment horizontal="center"/>
      <protection hidden="1"/>
    </xf>
    <xf numFmtId="2" fontId="12" fillId="0" borderId="0" xfId="0" applyNumberFormat="1" applyFont="1" applyFill="1" applyBorder="1" applyAlignment="1" applyProtection="1">
      <alignment horizontal="center"/>
      <protection hidden="1"/>
    </xf>
    <xf numFmtId="2" fontId="12" fillId="0" borderId="0" xfId="0" applyNumberFormat="1" applyFont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12" fillId="0" borderId="0" xfId="0" applyFont="1"/>
    <xf numFmtId="0" fontId="3" fillId="0" borderId="0" xfId="0" applyFont="1" applyBorder="1" applyAlignment="1" applyProtection="1">
      <alignment horizontal="right" vertical="center"/>
      <protection hidden="1"/>
    </xf>
    <xf numFmtId="2" fontId="12" fillId="0" borderId="2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2" fillId="0" borderId="0" xfId="0" applyFont="1" applyFill="1" applyBorder="1" applyProtection="1">
      <protection hidden="1"/>
    </xf>
    <xf numFmtId="164" fontId="4" fillId="2" borderId="1" xfId="1" applyNumberFormat="1" applyFont="1" applyFill="1" applyBorder="1" applyAlignment="1" applyProtection="1">
      <alignment horizontal="center"/>
      <protection locked="0" hidden="1"/>
    </xf>
    <xf numFmtId="164" fontId="12" fillId="2" borderId="1" xfId="0" applyNumberFormat="1" applyFont="1" applyFill="1" applyBorder="1" applyAlignment="1" applyProtection="1">
      <alignment horizontal="center"/>
      <protection locked="0" hidden="1"/>
    </xf>
    <xf numFmtId="164" fontId="12" fillId="2" borderId="3" xfId="0" applyNumberFormat="1" applyFont="1" applyFill="1" applyBorder="1" applyAlignment="1" applyProtection="1">
      <alignment horizontal="center" vertical="center"/>
      <protection locked="0" hidden="1"/>
    </xf>
    <xf numFmtId="164" fontId="12" fillId="2" borderId="1" xfId="0" applyNumberFormat="1" applyFont="1" applyFill="1" applyBorder="1" applyAlignment="1" applyProtection="1">
      <alignment horizontal="center" vertical="center"/>
      <protection locked="0" hidden="1"/>
    </xf>
    <xf numFmtId="164" fontId="12" fillId="2" borderId="3" xfId="0" applyNumberFormat="1" applyFont="1" applyFill="1" applyBorder="1" applyAlignment="1" applyProtection="1">
      <alignment horizontal="center"/>
      <protection locked="0" hidden="1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164" fontId="9" fillId="0" borderId="3" xfId="0" applyNumberFormat="1" applyFont="1" applyFill="1" applyBorder="1" applyAlignment="1" applyProtection="1">
      <alignment horizontal="left" vertical="center"/>
      <protection hidden="1"/>
    </xf>
    <xf numFmtId="0" fontId="13" fillId="0" borderId="0" xfId="0" applyFont="1" applyBorder="1" applyAlignment="1" applyProtection="1">
      <protection hidden="1"/>
    </xf>
    <xf numFmtId="0" fontId="13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protection hidden="1"/>
    </xf>
    <xf numFmtId="0" fontId="13" fillId="0" borderId="0" xfId="0" applyFont="1" applyBorder="1" applyAlignment="1" applyProtection="1">
      <alignment horizontal="center"/>
      <protection hidden="1"/>
    </xf>
    <xf numFmtId="164" fontId="12" fillId="0" borderId="0" xfId="0" applyNumberFormat="1" applyFont="1" applyAlignment="1" applyProtection="1">
      <alignment horizontal="center"/>
      <protection hidden="1"/>
    </xf>
    <xf numFmtId="164" fontId="13" fillId="0" borderId="0" xfId="0" applyNumberFormat="1" applyFont="1" applyFill="1" applyBorder="1" applyAlignment="1" applyProtection="1">
      <alignment horizontal="center"/>
      <protection hidden="1"/>
    </xf>
    <xf numFmtId="165" fontId="12" fillId="0" borderId="1" xfId="0" applyNumberFormat="1" applyFont="1" applyFill="1" applyBorder="1" applyAlignment="1" applyProtection="1">
      <alignment horizontal="center"/>
      <protection hidden="1"/>
    </xf>
    <xf numFmtId="2" fontId="3" fillId="0" borderId="5" xfId="0" applyNumberFormat="1" applyFont="1" applyBorder="1" applyAlignment="1" applyProtection="1">
      <alignment horizontal="right" vertical="center"/>
      <protection hidden="1"/>
    </xf>
    <xf numFmtId="2" fontId="3" fillId="0" borderId="6" xfId="0" applyNumberFormat="1" applyFont="1" applyBorder="1" applyAlignment="1" applyProtection="1">
      <alignment horizontal="right" vertical="center"/>
      <protection hidden="1"/>
    </xf>
    <xf numFmtId="2" fontId="3" fillId="0" borderId="4" xfId="0" applyNumberFormat="1" applyFont="1" applyBorder="1" applyAlignment="1" applyProtection="1">
      <alignment horizontal="right" vertical="center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ont="1"/>
    <xf numFmtId="0" fontId="14" fillId="0" borderId="0" xfId="0" applyFont="1"/>
    <xf numFmtId="10" fontId="4" fillId="0" borderId="2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10" fontId="12" fillId="0" borderId="7" xfId="0" applyNumberFormat="1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protection hidden="1"/>
    </xf>
    <xf numFmtId="0" fontId="0" fillId="0" borderId="0" xfId="0" applyBorder="1" applyAlignment="1"/>
    <xf numFmtId="49" fontId="15" fillId="3" borderId="0" xfId="0" applyNumberFormat="1" applyFont="1" applyFill="1" applyBorder="1" applyAlignment="1" applyProtection="1">
      <alignment horizontal="left"/>
      <protection locked="0" hidden="1"/>
    </xf>
    <xf numFmtId="10" fontId="12" fillId="0" borderId="8" xfId="0" applyNumberFormat="1" applyFont="1" applyBorder="1" applyAlignment="1" applyProtection="1">
      <alignment horizontal="center" vertical="center"/>
      <protection hidden="1"/>
    </xf>
    <xf numFmtId="10" fontId="12" fillId="0" borderId="0" xfId="0" applyNumberFormat="1" applyFont="1" applyBorder="1" applyAlignment="1" applyProtection="1">
      <alignment horizontal="center" vertical="center"/>
      <protection hidden="1"/>
    </xf>
    <xf numFmtId="0" fontId="6" fillId="0" borderId="1" xfId="2" applyFont="1" applyBorder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center" wrapText="1"/>
      <protection locked="0" hidden="1"/>
    </xf>
    <xf numFmtId="0" fontId="19" fillId="0" borderId="0" xfId="2" applyFont="1" applyProtection="1">
      <protection locked="0" hidden="1"/>
    </xf>
    <xf numFmtId="0" fontId="17" fillId="0" borderId="0" xfId="2" applyProtection="1">
      <protection locked="0" hidden="1"/>
    </xf>
    <xf numFmtId="0" fontId="20" fillId="2" borderId="1" xfId="0" applyFont="1" applyFill="1" applyBorder="1" applyAlignment="1" applyProtection="1">
      <alignment horizontal="center" vertical="center"/>
      <protection hidden="1"/>
    </xf>
    <xf numFmtId="0" fontId="20" fillId="2" borderId="1" xfId="0" applyFont="1" applyFill="1" applyBorder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center" vertical="center"/>
      <protection locked="0" hidden="1"/>
    </xf>
    <xf numFmtId="1" fontId="19" fillId="0" borderId="0" xfId="0" applyNumberFormat="1" applyFont="1" applyAlignment="1" applyProtection="1">
      <alignment horizontal="center" vertical="center"/>
      <protection locked="0" hidden="1"/>
    </xf>
    <xf numFmtId="2" fontId="19" fillId="0" borderId="0" xfId="0" applyNumberFormat="1" applyFont="1" applyAlignment="1" applyProtection="1">
      <alignment horizontal="center" vertical="center" wrapText="1"/>
      <protection locked="0" hidden="1"/>
    </xf>
    <xf numFmtId="1" fontId="19" fillId="0" borderId="0" xfId="0" applyNumberFormat="1" applyFont="1" applyAlignment="1" applyProtection="1">
      <alignment horizontal="center" vertical="center" wrapText="1"/>
      <protection locked="0" hidden="1"/>
    </xf>
    <xf numFmtId="0" fontId="20" fillId="0" borderId="0" xfId="2" applyFont="1" applyProtection="1">
      <protection hidden="1"/>
    </xf>
    <xf numFmtId="0" fontId="20" fillId="0" borderId="21" xfId="2" applyFont="1" applyBorder="1" applyAlignment="1" applyProtection="1">
      <alignment horizontal="left" vertical="center" wrapText="1"/>
      <protection hidden="1"/>
    </xf>
    <xf numFmtId="0" fontId="20" fillId="0" borderId="0" xfId="2" applyFont="1" applyAlignment="1" applyProtection="1">
      <alignment horizontal="center" vertical="center"/>
      <protection hidden="1"/>
    </xf>
    <xf numFmtId="2" fontId="20" fillId="0" borderId="0" xfId="2" applyNumberFormat="1" applyFont="1" applyAlignment="1" applyProtection="1">
      <alignment horizontal="center" vertical="center"/>
      <protection hidden="1"/>
    </xf>
    <xf numFmtId="1" fontId="20" fillId="0" borderId="0" xfId="2" applyNumberFormat="1" applyFont="1" applyAlignment="1" applyProtection="1">
      <alignment horizontal="center" vertical="center"/>
      <protection hidden="1"/>
    </xf>
    <xf numFmtId="1" fontId="20" fillId="0" borderId="0" xfId="2" applyNumberFormat="1" applyFont="1" applyAlignment="1" applyProtection="1">
      <alignment horizontal="center" vertical="center" wrapText="1"/>
      <protection hidden="1"/>
    </xf>
    <xf numFmtId="0" fontId="20" fillId="0" borderId="0" xfId="2" applyFont="1" applyAlignment="1" applyProtection="1">
      <alignment horizontal="center" vertical="center" wrapText="1"/>
      <protection hidden="1"/>
    </xf>
    <xf numFmtId="0" fontId="17" fillId="0" borderId="0" xfId="2" applyProtection="1">
      <protection hidden="1"/>
    </xf>
    <xf numFmtId="0" fontId="20" fillId="0" borderId="0" xfId="2" applyFont="1" applyProtection="1">
      <protection locked="0" hidden="1"/>
    </xf>
    <xf numFmtId="0" fontId="20" fillId="0" borderId="22" xfId="2" applyFont="1" applyBorder="1" applyProtection="1">
      <protection hidden="1"/>
    </xf>
    <xf numFmtId="2" fontId="20" fillId="0" borderId="23" xfId="2" applyNumberFormat="1" applyFont="1" applyBorder="1" applyAlignment="1" applyProtection="1">
      <alignment horizontal="center" vertical="center"/>
      <protection hidden="1"/>
    </xf>
    <xf numFmtId="168" fontId="20" fillId="0" borderId="23" xfId="2" applyNumberFormat="1" applyFont="1" applyBorder="1" applyProtection="1">
      <protection hidden="1"/>
    </xf>
    <xf numFmtId="168" fontId="21" fillId="0" borderId="23" xfId="2" applyNumberFormat="1" applyFont="1" applyBorder="1" applyProtection="1">
      <protection hidden="1"/>
    </xf>
    <xf numFmtId="1" fontId="20" fillId="0" borderId="23" xfId="2" applyNumberFormat="1" applyFont="1" applyBorder="1" applyAlignment="1" applyProtection="1">
      <alignment horizontal="center" vertical="center"/>
      <protection hidden="1"/>
    </xf>
    <xf numFmtId="1" fontId="20" fillId="0" borderId="23" xfId="2" applyNumberFormat="1" applyFont="1" applyBorder="1" applyAlignment="1" applyProtection="1">
      <alignment horizontal="center"/>
      <protection hidden="1"/>
    </xf>
    <xf numFmtId="169" fontId="20" fillId="0" borderId="24" xfId="2" applyNumberFormat="1" applyFont="1" applyBorder="1" applyProtection="1">
      <protection hidden="1"/>
    </xf>
    <xf numFmtId="169" fontId="20" fillId="0" borderId="25" xfId="2" applyNumberFormat="1" applyFont="1" applyBorder="1" applyProtection="1">
      <protection hidden="1"/>
    </xf>
    <xf numFmtId="168" fontId="20" fillId="0" borderId="0" xfId="2" applyNumberFormat="1" applyFont="1" applyProtection="1">
      <protection hidden="1"/>
    </xf>
    <xf numFmtId="168" fontId="21" fillId="0" borderId="0" xfId="2" applyNumberFormat="1" applyFont="1" applyProtection="1">
      <protection hidden="1"/>
    </xf>
    <xf numFmtId="1" fontId="20" fillId="0" borderId="0" xfId="2" applyNumberFormat="1" applyFont="1" applyAlignment="1" applyProtection="1">
      <alignment horizontal="center"/>
      <protection hidden="1"/>
    </xf>
    <xf numFmtId="169" fontId="20" fillId="0" borderId="26" xfId="2" applyNumberFormat="1" applyFont="1" applyBorder="1" applyProtection="1">
      <protection hidden="1"/>
    </xf>
    <xf numFmtId="169" fontId="20" fillId="0" borderId="0" xfId="2" applyNumberFormat="1" applyFont="1" applyProtection="1">
      <protection hidden="1"/>
    </xf>
    <xf numFmtId="169" fontId="20" fillId="0" borderId="0" xfId="2" applyNumberFormat="1" applyFont="1" applyProtection="1">
      <protection locked="0" hidden="1"/>
    </xf>
    <xf numFmtId="0" fontId="20" fillId="0" borderId="25" xfId="2" applyFont="1" applyBorder="1" applyProtection="1">
      <protection hidden="1"/>
    </xf>
    <xf numFmtId="1" fontId="20" fillId="0" borderId="25" xfId="2" applyNumberFormat="1" applyFont="1" applyBorder="1" applyAlignment="1" applyProtection="1">
      <alignment horizontal="center"/>
      <protection hidden="1"/>
    </xf>
    <xf numFmtId="0" fontId="20" fillId="0" borderId="19" xfId="2" applyFont="1" applyBorder="1" applyProtection="1">
      <protection hidden="1"/>
    </xf>
    <xf numFmtId="0" fontId="20" fillId="0" borderId="27" xfId="2" applyFont="1" applyBorder="1" applyProtection="1">
      <protection hidden="1"/>
    </xf>
    <xf numFmtId="169" fontId="20" fillId="0" borderId="20" xfId="2" applyNumberFormat="1" applyFont="1" applyBorder="1" applyProtection="1">
      <protection hidden="1"/>
    </xf>
    <xf numFmtId="0" fontId="9" fillId="0" borderId="1" xfId="2" applyFont="1" applyBorder="1" applyAlignment="1" applyProtection="1">
      <alignment vertical="center"/>
      <protection locked="0" hidden="1"/>
    </xf>
    <xf numFmtId="0" fontId="11" fillId="0" borderId="1" xfId="2" applyFont="1" applyBorder="1" applyAlignment="1" applyProtection="1">
      <alignment horizontal="center" vertical="center" wrapText="1"/>
      <protection locked="0" hidden="1"/>
    </xf>
    <xf numFmtId="0" fontId="9" fillId="0" borderId="1" xfId="2" applyFont="1" applyBorder="1" applyAlignment="1" applyProtection="1">
      <alignment horizontal="center" vertical="center" wrapText="1"/>
      <protection locked="0" hidden="1"/>
    </xf>
    <xf numFmtId="0" fontId="22" fillId="0" borderId="0" xfId="2" applyFont="1" applyAlignment="1" applyProtection="1">
      <alignment horizontal="center" vertical="center"/>
      <protection locked="0" hidden="1"/>
    </xf>
    <xf numFmtId="0" fontId="22" fillId="0" borderId="0" xfId="2" applyFont="1" applyAlignment="1" applyProtection="1">
      <alignment horizontal="center" vertical="center" wrapText="1"/>
      <protection locked="0" hidden="1"/>
    </xf>
    <xf numFmtId="2" fontId="22" fillId="0" borderId="0" xfId="2" applyNumberFormat="1" applyFont="1" applyAlignment="1" applyProtection="1">
      <alignment horizontal="center" vertical="top"/>
      <protection locked="0" hidden="1"/>
    </xf>
    <xf numFmtId="2" fontId="22" fillId="0" borderId="0" xfId="2" applyNumberFormat="1" applyFont="1" applyAlignment="1" applyProtection="1">
      <alignment horizontal="center" vertical="center"/>
      <protection locked="0" hidden="1"/>
    </xf>
    <xf numFmtId="168" fontId="22" fillId="0" borderId="0" xfId="2" applyNumberFormat="1" applyFont="1" applyAlignment="1" applyProtection="1">
      <alignment horizontal="center" vertical="center"/>
      <protection locked="0" hidden="1"/>
    </xf>
    <xf numFmtId="170" fontId="22" fillId="0" borderId="0" xfId="2" applyNumberFormat="1" applyFont="1" applyAlignment="1" applyProtection="1">
      <alignment horizontal="center" vertical="center"/>
      <protection locked="0" hidden="1"/>
    </xf>
    <xf numFmtId="0" fontId="23" fillId="0" borderId="0" xfId="2" applyFont="1" applyAlignment="1" applyProtection="1">
      <alignment horizontal="center" vertical="center"/>
      <protection locked="0" hidden="1"/>
    </xf>
    <xf numFmtId="0" fontId="25" fillId="0" borderId="0" xfId="2" applyFont="1" applyProtection="1">
      <protection hidden="1"/>
    </xf>
    <xf numFmtId="169" fontId="25" fillId="0" borderId="0" xfId="2" applyNumberFormat="1" applyFont="1" applyProtection="1">
      <protection hidden="1"/>
    </xf>
    <xf numFmtId="166" fontId="20" fillId="2" borderId="1" xfId="0" applyNumberFormat="1" applyFont="1" applyFill="1" applyBorder="1" applyAlignment="1" applyProtection="1">
      <alignment horizontal="center" vertical="center"/>
      <protection hidden="1"/>
    </xf>
    <xf numFmtId="0" fontId="26" fillId="0" borderId="0" xfId="2" applyFont="1" applyProtection="1">
      <protection locked="0" hidden="1"/>
    </xf>
    <xf numFmtId="164" fontId="22" fillId="0" borderId="1" xfId="2" applyNumberFormat="1" applyFont="1" applyBorder="1" applyAlignment="1" applyProtection="1">
      <alignment horizontal="center" vertical="top"/>
      <protection hidden="1"/>
    </xf>
    <xf numFmtId="0" fontId="26" fillId="0" borderId="0" xfId="2" applyFont="1" applyAlignment="1" applyProtection="1">
      <alignment horizontal="left"/>
      <protection locked="0" hidden="1"/>
    </xf>
    <xf numFmtId="0" fontId="27" fillId="0" borderId="0" xfId="2" applyFont="1" applyProtection="1">
      <protection locked="0" hidden="1"/>
    </xf>
    <xf numFmtId="0" fontId="28" fillId="0" borderId="1" xfId="2" applyFont="1" applyBorder="1" applyAlignment="1" applyProtection="1">
      <alignment horizontal="left"/>
      <protection locked="0" hidden="1"/>
    </xf>
    <xf numFmtId="0" fontId="29" fillId="0" borderId="1" xfId="0" applyFont="1" applyBorder="1" applyAlignment="1" applyProtection="1">
      <alignment horizontal="left"/>
      <protection locked="0" hidden="1"/>
    </xf>
    <xf numFmtId="0" fontId="27" fillId="0" borderId="1" xfId="2" applyFont="1" applyBorder="1" applyAlignment="1" applyProtection="1">
      <alignment horizontal="left"/>
      <protection locked="0" hidden="1"/>
    </xf>
    <xf numFmtId="0" fontId="27" fillId="0" borderId="1" xfId="2" applyFont="1" applyBorder="1" applyAlignment="1" applyProtection="1">
      <alignment horizontal="left" wrapText="1"/>
      <protection locked="0" hidden="1"/>
    </xf>
    <xf numFmtId="166" fontId="27" fillId="0" borderId="1" xfId="2" applyNumberFormat="1" applyFont="1" applyBorder="1" applyAlignment="1" applyProtection="1">
      <alignment horizontal="left"/>
      <protection locked="0" hidden="1"/>
    </xf>
    <xf numFmtId="0" fontId="27" fillId="0" borderId="0" xfId="0" applyFont="1" applyAlignment="1" applyProtection="1">
      <alignment horizontal="left" vertical="center" wrapText="1"/>
      <protection locked="0" hidden="1"/>
    </xf>
    <xf numFmtId="169" fontId="30" fillId="0" borderId="0" xfId="2" applyNumberFormat="1" applyFont="1" applyProtection="1">
      <protection locked="0" hidden="1"/>
    </xf>
    <xf numFmtId="2" fontId="12" fillId="2" borderId="12" xfId="0" applyNumberFormat="1" applyFont="1" applyFill="1" applyBorder="1" applyAlignment="1" applyProtection="1">
      <alignment horizontal="center" vertical="center" wrapText="1"/>
      <protection locked="0" hidden="1"/>
    </xf>
    <xf numFmtId="0" fontId="12" fillId="2" borderId="14" xfId="0" applyFont="1" applyFill="1" applyBorder="1" applyAlignment="1" applyProtection="1">
      <alignment horizontal="center" vertical="center" wrapText="1"/>
      <protection locked="0" hidden="1"/>
    </xf>
    <xf numFmtId="0" fontId="16" fillId="2" borderId="13" xfId="0" applyFont="1" applyFill="1" applyBorder="1" applyAlignment="1" applyProtection="1">
      <alignment horizontal="center" vertical="center" wrapText="1"/>
      <protection locked="0" hidden="1"/>
    </xf>
    <xf numFmtId="0" fontId="16" fillId="2" borderId="14" xfId="0" applyFont="1" applyFill="1" applyBorder="1" applyAlignment="1" applyProtection="1">
      <alignment horizontal="center" vertical="center" wrapText="1"/>
      <protection locked="0" hidden="1"/>
    </xf>
    <xf numFmtId="0" fontId="12" fillId="0" borderId="2" xfId="0" applyFont="1" applyFill="1" applyBorder="1" applyAlignment="1" applyProtection="1">
      <alignment horizontal="center" vertical="center"/>
      <protection hidden="1"/>
    </xf>
    <xf numFmtId="0" fontId="12" fillId="0" borderId="8" xfId="0" applyFont="1" applyBorder="1" applyAlignment="1" applyProtection="1">
      <alignment horizontal="center" vertical="center"/>
      <protection hidden="1"/>
    </xf>
    <xf numFmtId="0" fontId="12" fillId="2" borderId="11" xfId="0" applyFont="1" applyFill="1" applyBorder="1" applyAlignment="1" applyProtection="1">
      <alignment horizontal="left" vertical="center" wrapText="1"/>
      <protection locked="0" hidden="1"/>
    </xf>
    <xf numFmtId="0" fontId="12" fillId="2" borderId="12" xfId="0" applyFont="1" applyFill="1" applyBorder="1" applyAlignment="1" applyProtection="1">
      <alignment horizontal="left" vertical="center" wrapText="1"/>
      <protection locked="0" hidden="1"/>
    </xf>
    <xf numFmtId="0" fontId="12" fillId="2" borderId="13" xfId="0" applyFont="1" applyFill="1" applyBorder="1" applyAlignment="1" applyProtection="1">
      <alignment horizontal="left" vertical="center" wrapText="1"/>
      <protection locked="0" hidden="1"/>
    </xf>
    <xf numFmtId="0" fontId="12" fillId="2" borderId="14" xfId="0" applyFont="1" applyFill="1" applyBorder="1" applyAlignment="1" applyProtection="1">
      <alignment horizontal="left" vertical="center" wrapText="1"/>
      <protection locked="0" hidden="1"/>
    </xf>
    <xf numFmtId="0" fontId="16" fillId="2" borderId="11" xfId="0" applyFont="1" applyFill="1" applyBorder="1" applyAlignment="1" applyProtection="1">
      <alignment horizontal="center" vertical="center" wrapText="1"/>
      <protection locked="0" hidden="1"/>
    </xf>
    <xf numFmtId="0" fontId="16" fillId="2" borderId="12" xfId="0" applyFont="1" applyFill="1" applyBorder="1" applyAlignment="1" applyProtection="1">
      <alignment horizontal="center" vertical="center" wrapText="1"/>
      <protection locked="0" hidden="1"/>
    </xf>
    <xf numFmtId="10" fontId="4" fillId="0" borderId="2" xfId="0" applyNumberFormat="1" applyFont="1" applyFill="1" applyBorder="1" applyAlignment="1" applyProtection="1">
      <alignment horizontal="center" vertical="center"/>
      <protection hidden="1"/>
    </xf>
    <xf numFmtId="10" fontId="12" fillId="0" borderId="8" xfId="0" applyNumberFormat="1" applyFont="1" applyBorder="1" applyAlignment="1" applyProtection="1">
      <alignment horizontal="center" vertical="center"/>
      <protection hidden="1"/>
    </xf>
    <xf numFmtId="2" fontId="4" fillId="0" borderId="2" xfId="0" applyNumberFormat="1" applyFont="1" applyFill="1" applyBorder="1" applyAlignment="1" applyProtection="1">
      <alignment horizontal="center" vertical="center"/>
      <protection hidden="1"/>
    </xf>
    <xf numFmtId="2" fontId="4" fillId="0" borderId="8" xfId="0" applyNumberFormat="1" applyFont="1" applyFill="1" applyBorder="1" applyAlignment="1" applyProtection="1">
      <alignment horizontal="center" vertical="center"/>
      <protection hidden="1"/>
    </xf>
    <xf numFmtId="0" fontId="12" fillId="0" borderId="2" xfId="0" applyFont="1" applyBorder="1" applyAlignment="1" applyProtection="1">
      <alignment horizontal="center" vertical="center"/>
      <protection locked="0" hidden="1"/>
    </xf>
    <xf numFmtId="0" fontId="12" fillId="0" borderId="8" xfId="0" applyFont="1" applyBorder="1" applyAlignment="1" applyProtection="1">
      <alignment horizontal="center" vertical="center"/>
      <protection locked="0" hidden="1"/>
    </xf>
    <xf numFmtId="2" fontId="12" fillId="0" borderId="11" xfId="0" applyNumberFormat="1" applyFont="1" applyBorder="1" applyAlignment="1" applyProtection="1">
      <alignment horizontal="center" vertical="center"/>
      <protection hidden="1"/>
    </xf>
    <xf numFmtId="2" fontId="12" fillId="0" borderId="13" xfId="0" applyNumberFormat="1" applyFont="1" applyBorder="1" applyAlignment="1" applyProtection="1">
      <alignment horizontal="center" vertical="center"/>
      <protection hidden="1"/>
    </xf>
    <xf numFmtId="166" fontId="12" fillId="0" borderId="15" xfId="0" applyNumberFormat="1" applyFont="1" applyBorder="1" applyAlignment="1" applyProtection="1">
      <alignment horizontal="right" vertical="center"/>
      <protection hidden="1"/>
    </xf>
    <xf numFmtId="166" fontId="12" fillId="0" borderId="16" xfId="0" applyNumberFormat="1" applyFont="1" applyBorder="1" applyAlignment="1" applyProtection="1">
      <alignment horizontal="right" vertical="center"/>
      <protection hidden="1"/>
    </xf>
    <xf numFmtId="167" fontId="12" fillId="0" borderId="17" xfId="0" applyNumberFormat="1" applyFont="1" applyBorder="1" applyAlignment="1" applyProtection="1">
      <alignment horizontal="left" vertical="center"/>
      <protection hidden="1"/>
    </xf>
    <xf numFmtId="167" fontId="12" fillId="0" borderId="18" xfId="0" applyNumberFormat="1" applyFont="1" applyBorder="1" applyAlignment="1" applyProtection="1">
      <alignment horizontal="left" vertical="center"/>
      <protection hidden="1"/>
    </xf>
    <xf numFmtId="0" fontId="3" fillId="0" borderId="9" xfId="0" applyFont="1" applyBorder="1" applyAlignment="1" applyProtection="1">
      <alignment horizontal="center" vertical="top" wrapText="1"/>
      <protection hidden="1"/>
    </xf>
    <xf numFmtId="0" fontId="3" fillId="0" borderId="10" xfId="0" applyFont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left"/>
      <protection hidden="1"/>
    </xf>
    <xf numFmtId="0" fontId="0" fillId="0" borderId="1" xfId="0" applyBorder="1" applyAlignment="1"/>
    <xf numFmtId="49" fontId="15" fillId="2" borderId="1" xfId="0" applyNumberFormat="1" applyFont="1" applyFill="1" applyBorder="1" applyAlignment="1" applyProtection="1">
      <alignment horizontal="left"/>
      <protection locked="0" hidden="1"/>
    </xf>
    <xf numFmtId="0" fontId="12" fillId="0" borderId="1" xfId="0" applyFont="1" applyBorder="1" applyAlignment="1" applyProtection="1"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12" fillId="0" borderId="2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22" fillId="0" borderId="0" xfId="2" applyFont="1" applyAlignment="1" applyProtection="1">
      <alignment horizontal="center" vertical="center"/>
      <protection locked="0" hidden="1"/>
    </xf>
    <xf numFmtId="168" fontId="22" fillId="0" borderId="0" xfId="2" applyNumberFormat="1" applyFont="1" applyAlignment="1" applyProtection="1">
      <alignment horizontal="center" vertical="center"/>
      <protection locked="0" hidden="1"/>
    </xf>
    <xf numFmtId="170" fontId="22" fillId="0" borderId="0" xfId="2" applyNumberFormat="1" applyFont="1" applyAlignment="1" applyProtection="1">
      <alignment horizontal="center" vertical="center"/>
      <protection locked="0" hidden="1"/>
    </xf>
    <xf numFmtId="0" fontId="23" fillId="0" borderId="0" xfId="2" applyFont="1" applyAlignment="1" applyProtection="1">
      <alignment horizontal="center" vertical="center"/>
      <protection locked="0" hidden="1"/>
    </xf>
    <xf numFmtId="0" fontId="22" fillId="0" borderId="0" xfId="2" applyFont="1" applyAlignment="1" applyProtection="1">
      <alignment horizontal="center" vertical="center" wrapText="1"/>
      <protection locked="0" hidden="1"/>
    </xf>
    <xf numFmtId="2" fontId="22" fillId="0" borderId="0" xfId="2" applyNumberFormat="1" applyFont="1" applyAlignment="1" applyProtection="1">
      <alignment horizontal="center" vertical="center"/>
      <protection locked="0" hidden="1"/>
    </xf>
    <xf numFmtId="170" fontId="22" fillId="0" borderId="5" xfId="2" applyNumberFormat="1" applyFont="1" applyBorder="1" applyAlignment="1" applyProtection="1">
      <alignment horizontal="center" vertical="center"/>
      <protection locked="0" hidden="1"/>
    </xf>
    <xf numFmtId="2" fontId="22" fillId="0" borderId="1" xfId="2" applyNumberFormat="1" applyFont="1" applyBorder="1" applyAlignment="1" applyProtection="1">
      <alignment horizontal="center" vertical="center"/>
      <protection hidden="1"/>
    </xf>
    <xf numFmtId="0" fontId="22" fillId="0" borderId="1" xfId="2" applyFont="1" applyBorder="1" applyAlignment="1" applyProtection="1">
      <alignment horizontal="center" vertical="center"/>
      <protection hidden="1"/>
    </xf>
    <xf numFmtId="2" fontId="22" fillId="0" borderId="11" xfId="2" applyNumberFormat="1" applyFont="1" applyBorder="1" applyAlignment="1" applyProtection="1">
      <alignment horizontal="right" vertical="center"/>
      <protection hidden="1"/>
    </xf>
    <xf numFmtId="2" fontId="22" fillId="0" borderId="5" xfId="2" applyNumberFormat="1" applyFont="1" applyBorder="1" applyAlignment="1" applyProtection="1">
      <alignment horizontal="right" vertical="center"/>
      <protection hidden="1"/>
    </xf>
    <xf numFmtId="2" fontId="22" fillId="0" borderId="13" xfId="2" applyNumberFormat="1" applyFont="1" applyBorder="1" applyAlignment="1" applyProtection="1">
      <alignment horizontal="right" vertical="center"/>
      <protection hidden="1"/>
    </xf>
    <xf numFmtId="2" fontId="22" fillId="0" borderId="28" xfId="2" applyNumberFormat="1" applyFont="1" applyBorder="1" applyAlignment="1" applyProtection="1">
      <alignment horizontal="right" vertical="center"/>
      <protection hidden="1"/>
    </xf>
    <xf numFmtId="171" fontId="22" fillId="0" borderId="12" xfId="2" applyNumberFormat="1" applyFont="1" applyBorder="1" applyAlignment="1" applyProtection="1">
      <alignment horizontal="left" vertical="center"/>
      <protection hidden="1"/>
    </xf>
    <xf numFmtId="171" fontId="22" fillId="0" borderId="14" xfId="2" applyNumberFormat="1" applyFont="1" applyBorder="1" applyAlignment="1" applyProtection="1">
      <alignment horizontal="left" vertical="center"/>
      <protection hidden="1"/>
    </xf>
    <xf numFmtId="0" fontId="23" fillId="2" borderId="3" xfId="2" applyFont="1" applyFill="1" applyBorder="1" applyAlignment="1" applyProtection="1">
      <alignment horizontal="center" vertical="center"/>
      <protection locked="0" hidden="1"/>
    </xf>
    <xf numFmtId="0" fontId="22" fillId="2" borderId="1" xfId="2" applyFont="1" applyFill="1" applyBorder="1" applyAlignment="1" applyProtection="1">
      <alignment horizontal="center" vertical="center"/>
      <protection locked="0" hidden="1"/>
    </xf>
    <xf numFmtId="0" fontId="22" fillId="2" borderId="1" xfId="2" applyNumberFormat="1" applyFont="1" applyFill="1" applyBorder="1" applyAlignment="1" applyProtection="1">
      <alignment horizontal="center" vertical="center" wrapText="1"/>
      <protection locked="0" hidden="1"/>
    </xf>
    <xf numFmtId="0" fontId="27" fillId="0" borderId="2" xfId="2" applyFont="1" applyBorder="1" applyAlignment="1" applyProtection="1">
      <alignment horizontal="center" vertical="center" wrapText="1"/>
      <protection locked="0" hidden="1"/>
    </xf>
    <xf numFmtId="0" fontId="27" fillId="0" borderId="8" xfId="2" applyFont="1" applyBorder="1" applyAlignment="1" applyProtection="1">
      <alignment horizontal="center" vertical="center" wrapText="1"/>
      <protection locked="0" hidden="1"/>
    </xf>
    <xf numFmtId="2" fontId="22" fillId="0" borderId="2" xfId="2" applyNumberFormat="1" applyFont="1" applyBorder="1" applyAlignment="1" applyProtection="1">
      <alignment horizontal="center" vertical="center"/>
      <protection hidden="1"/>
    </xf>
    <xf numFmtId="2" fontId="22" fillId="0" borderId="8" xfId="2" applyNumberFormat="1" applyFont="1" applyBorder="1" applyAlignment="1" applyProtection="1">
      <alignment horizontal="center" vertical="center"/>
      <protection hidden="1"/>
    </xf>
    <xf numFmtId="2" fontId="22" fillId="0" borderId="4" xfId="2" applyNumberFormat="1" applyFont="1" applyBorder="1" applyAlignment="1" applyProtection="1">
      <alignment horizontal="center" vertical="center"/>
      <protection hidden="1"/>
    </xf>
    <xf numFmtId="0" fontId="20" fillId="2" borderId="1" xfId="0" applyFont="1" applyFill="1" applyBorder="1" applyAlignment="1" applyProtection="1">
      <alignment horizontal="center" vertical="center" wrapText="1"/>
      <protection hidden="1"/>
    </xf>
    <xf numFmtId="1" fontId="20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2" xfId="2" applyFont="1" applyBorder="1" applyAlignment="1" applyProtection="1">
      <alignment horizontal="center" vertical="center" wrapText="1"/>
      <protection locked="0" hidden="1"/>
    </xf>
    <xf numFmtId="0" fontId="6" fillId="0" borderId="1" xfId="2" applyFont="1" applyBorder="1" applyAlignment="1" applyProtection="1">
      <alignment horizontal="center" vertical="center"/>
      <protection hidden="1"/>
    </xf>
    <xf numFmtId="0" fontId="6" fillId="0" borderId="1" xfId="2" applyFont="1" applyBorder="1" applyAlignment="1" applyProtection="1">
      <alignment horizontal="center" vertical="center" wrapText="1"/>
      <protection hidden="1"/>
    </xf>
    <xf numFmtId="1" fontId="20" fillId="2" borderId="1" xfId="0" applyNumberFormat="1" applyFont="1" applyFill="1" applyBorder="1" applyAlignment="1" applyProtection="1">
      <alignment horizontal="center" vertical="center"/>
      <protection hidden="1"/>
    </xf>
    <xf numFmtId="0" fontId="20" fillId="2" borderId="1" xfId="0" applyFont="1" applyFill="1" applyBorder="1" applyAlignment="1" applyProtection="1">
      <alignment horizontal="center" vertical="center"/>
      <protection hidden="1"/>
    </xf>
    <xf numFmtId="0" fontId="28" fillId="0" borderId="0" xfId="2" applyFont="1" applyAlignment="1" applyProtection="1">
      <alignment horizontal="center"/>
      <protection locked="0" hidden="1"/>
    </xf>
    <xf numFmtId="0" fontId="5" fillId="0" borderId="0" xfId="2" applyFont="1" applyAlignment="1" applyProtection="1">
      <alignment horizontal="center" wrapText="1"/>
      <protection hidden="1"/>
    </xf>
    <xf numFmtId="0" fontId="5" fillId="0" borderId="28" xfId="2" applyFont="1" applyBorder="1" applyAlignment="1" applyProtection="1">
      <alignment horizontal="center" wrapText="1"/>
      <protection hidden="1"/>
    </xf>
    <xf numFmtId="0" fontId="12" fillId="0" borderId="29" xfId="1" applyFont="1" applyBorder="1" applyAlignment="1" applyProtection="1">
      <alignment horizontal="center"/>
      <protection locked="0" hidden="1"/>
    </xf>
    <xf numFmtId="0" fontId="12" fillId="0" borderId="30" xfId="1" applyFont="1" applyBorder="1" applyAlignment="1" applyProtection="1">
      <alignment horizontal="center"/>
      <protection locked="0" hidden="1"/>
    </xf>
    <xf numFmtId="0" fontId="31" fillId="0" borderId="30" xfId="1" applyFont="1" applyBorder="1" applyAlignment="1" applyProtection="1">
      <alignment horizontal="center" vertical="top" wrapText="1"/>
      <protection locked="0" hidden="1"/>
    </xf>
    <xf numFmtId="0" fontId="12" fillId="0" borderId="30" xfId="1" applyFont="1" applyBorder="1" applyAlignment="1" applyProtection="1">
      <alignment horizontal="center" vertical="top" wrapText="1"/>
      <protection locked="0" hidden="1"/>
    </xf>
    <xf numFmtId="0" fontId="12" fillId="0" borderId="31" xfId="1" applyFont="1" applyBorder="1" applyAlignment="1" applyProtection="1">
      <alignment horizontal="center" vertical="top" wrapText="1"/>
      <protection locked="0" hidden="1"/>
    </xf>
    <xf numFmtId="0" fontId="12" fillId="0" borderId="0" xfId="1" applyFont="1" applyAlignment="1" applyProtection="1">
      <alignment horizontal="center" vertical="top" wrapText="1"/>
      <protection locked="0" hidden="1"/>
    </xf>
  </cellXfs>
  <cellStyles count="3">
    <cellStyle name="Обычный" xfId="0" builtinId="0"/>
    <cellStyle name="Обычный 2" xfId="1" xr:uid="{00000000-0005-0000-0000-000001000000}"/>
    <cellStyle name="Обычный 3" xfId="2" xr:uid="{94F38DFD-CB24-4D49-9911-B55407D4D592}"/>
  </cellStyles>
  <dxfs count="3"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31875008528741"/>
          <c:y val="8.1761257374144358E-2"/>
          <c:w val="0.76651505259808772"/>
          <c:h val="0.76100862632857513"/>
        </c:manualLayout>
      </c:layout>
      <c:scatterChart>
        <c:scatterStyle val="smoothMarker"/>
        <c:varyColors val="0"/>
        <c:ser>
          <c:idx val="1"/>
          <c:order val="0"/>
          <c:spPr>
            <a:ln w="9525"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'Продоскрин-Бацитрацин'!$B$13:$B$17</c:f>
              <c:numCache>
                <c:formatCode>0.00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3</c:v>
                </c:pt>
                <c:pt idx="3">
                  <c:v>9</c:v>
                </c:pt>
                <c:pt idx="4">
                  <c:v>27</c:v>
                </c:pt>
              </c:numCache>
            </c:numRef>
          </c:xVal>
          <c:yVal>
            <c:numRef>
              <c:f>'Продоскрин-Бацитрацин'!$F$13:$F$17</c:f>
              <c:numCache>
                <c:formatCode>0.0%</c:formatCode>
                <c:ptCount val="5"/>
                <c:pt idx="0">
                  <c:v>0.89130985558652132</c:v>
                </c:pt>
                <c:pt idx="1">
                  <c:v>0.77932607043324043</c:v>
                </c:pt>
                <c:pt idx="2">
                  <c:v>0.49784646567012919</c:v>
                </c:pt>
                <c:pt idx="3">
                  <c:v>0.18216366860907016</c:v>
                </c:pt>
                <c:pt idx="4">
                  <c:v>4.8391183177096529E-2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519-48C1-86FA-F3CCC3248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2442879"/>
        <c:axId val="1"/>
      </c:scatterChart>
      <c:valAx>
        <c:axId val="962442879"/>
        <c:scaling>
          <c:logBase val="10"/>
          <c:orientation val="minMax"/>
          <c:max val="100"/>
          <c:min val="0.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u-RU"/>
                  <a:t>Концентрация бацитрацина, нг/мл</a:t>
                </a:r>
              </a:p>
            </c:rich>
          </c:tx>
          <c:layout>
            <c:manualLayout>
              <c:xMode val="edge"/>
              <c:yMode val="edge"/>
              <c:x val="0.33769211140274136"/>
              <c:y val="0.9236007573356735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0" sourceLinked="0"/>
        <c:majorTickMark val="out"/>
        <c:minorTickMark val="out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BY"/>
          </a:p>
        </c:txPr>
        <c:crossAx val="1"/>
        <c:crosses val="autoZero"/>
        <c:crossBetween val="midCat"/>
        <c:majorUnit val="10"/>
      </c:valAx>
      <c:valAx>
        <c:axId val="1"/>
        <c:scaling>
          <c:orientation val="minMax"/>
          <c:max val="1"/>
          <c:min val="0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ru-BY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B</a:t>
                </a:r>
                <a:r>
                  <a:rPr lang="ru-BY" sz="1000" b="1" i="0" u="none" strike="noStrike" baseline="-25000">
                    <a:solidFill>
                      <a:srgbClr val="000000"/>
                    </a:solidFill>
                    <a:latin typeface="Arial"/>
                    <a:cs typeface="Arial"/>
                  </a:rPr>
                  <a:t>i</a:t>
                </a:r>
                <a:r>
                  <a:rPr lang="ru-BY" sz="10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/B</a:t>
                </a:r>
                <a:r>
                  <a:rPr lang="ru-BY" sz="1000" b="1" i="0" u="none" strike="noStrike" baseline="-25000">
                    <a:solidFill>
                      <a:srgbClr val="000000"/>
                    </a:solidFill>
                    <a:latin typeface="Arial"/>
                    <a:cs typeface="Arial"/>
                  </a:rPr>
                  <a:t>0</a:t>
                </a:r>
              </a:p>
            </c:rich>
          </c:tx>
          <c:layout>
            <c:manualLayout>
              <c:xMode val="edge"/>
              <c:yMode val="edge"/>
              <c:x val="1.6518846602508019E-2"/>
              <c:y val="0.3917271641354428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BY"/>
          </a:p>
        </c:txPr>
        <c:crossAx val="962442879"/>
        <c:crossesAt val="0.1"/>
        <c:crossBetween val="midCat"/>
        <c:majorUnit val="0.2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BY"/>
    </a:p>
  </c:txPr>
  <c:printSettings>
    <c:headerFooter alignWithMargins="0"/>
    <c:pageMargins b="1" l="0.75000000000000022" r="0.75000000000000022" t="1" header="0.5" footer="0.5"/>
    <c:pageSetup orientation="landscape"/>
  </c:printSettings>
</c:chartSpace>
</file>

<file path=xl/ctrlProps/ctrlProp1.xml><?xml version="1.0" encoding="utf-8"?>
<formControlPr xmlns="http://schemas.microsoft.com/office/spreadsheetml/2009/9/main" objectType="Drop" dropLines="11" dropStyle="combo" dx="22" fmlaLink="$D$29" fmlaRange="$T$5:$T$11" noThreeD="1" sel="1" val="0"/>
</file>

<file path=xl/ctrlProps/ctrlProp10.xml><?xml version="1.0" encoding="utf-8"?>
<formControlPr xmlns="http://schemas.microsoft.com/office/spreadsheetml/2009/9/main" objectType="Drop" dropLines="11" dropStyle="combo" dx="22" fmlaLink="#REF!" fmlaRange="$T$5:$T$11" noThreeD="1" sel="4" val="0"/>
</file>

<file path=xl/ctrlProps/ctrlProp11.xml><?xml version="1.0" encoding="utf-8"?>
<formControlPr xmlns="http://schemas.microsoft.com/office/spreadsheetml/2009/9/main" objectType="Drop" dropLines="11" dropStyle="combo" dx="22" fmlaLink="$D$39" fmlaRange="$T$5:$T$11" noThreeD="1" sel="7" val="0"/>
</file>

<file path=xl/ctrlProps/ctrlProp12.xml><?xml version="1.0" encoding="utf-8"?>
<formControlPr xmlns="http://schemas.microsoft.com/office/spreadsheetml/2009/9/main" objectType="Drop" dropLines="11" dropStyle="combo" dx="22" fmlaLink="#REF!" fmlaRange="$T$5:$T$11" noThreeD="1" sel="6" val="0"/>
</file>

<file path=xl/ctrlProps/ctrlProp13.xml><?xml version="1.0" encoding="utf-8"?>
<formControlPr xmlns="http://schemas.microsoft.com/office/spreadsheetml/2009/9/main" objectType="Drop" dropLines="11" dropStyle="combo" dx="22" fmlaLink="$D$41" fmlaRange="$T$5:$T$11" noThreeD="1" sel="7" val="0"/>
</file>

<file path=xl/ctrlProps/ctrlProp14.xml><?xml version="1.0" encoding="utf-8"?>
<formControlPr xmlns="http://schemas.microsoft.com/office/spreadsheetml/2009/9/main" objectType="Drop" dropLines="11" dropStyle="combo" dx="22" fmlaLink="#REF!" fmlaRange="$T$5:$T$11" noThreeD="1" sel="2" val="0"/>
</file>

<file path=xl/ctrlProps/ctrlProp15.xml><?xml version="1.0" encoding="utf-8"?>
<formControlPr xmlns="http://schemas.microsoft.com/office/spreadsheetml/2009/9/main" objectType="Drop" dropLines="11" dropStyle="combo" dx="22" fmlaLink="$D$43" fmlaRange="$T$5:$T$11" noThreeD="1" sel="2" val="0"/>
</file>

<file path=xl/ctrlProps/ctrlProp16.xml><?xml version="1.0" encoding="utf-8"?>
<formControlPr xmlns="http://schemas.microsoft.com/office/spreadsheetml/2009/9/main" objectType="Drop" dropLines="11" dropStyle="combo" dx="22" fmlaLink="$D$45" fmlaRange="$T$5:$T$11" noThreeD="1" sel="2" val="0"/>
</file>

<file path=xl/ctrlProps/ctrlProp17.xml><?xml version="1.0" encoding="utf-8"?>
<formControlPr xmlns="http://schemas.microsoft.com/office/spreadsheetml/2009/9/main" objectType="Drop" dropLines="11" dropStyle="combo" dx="22" fmlaLink="$D$47" fmlaRange="$T$5:$T$11" noThreeD="1" sel="7" val="0"/>
</file>

<file path=xl/ctrlProps/ctrlProp18.xml><?xml version="1.0" encoding="utf-8"?>
<formControlPr xmlns="http://schemas.microsoft.com/office/spreadsheetml/2009/9/main" objectType="Drop" dropLines="11" dropStyle="combo" dx="22" fmlaLink="$D$49" fmlaRange="$T$5:$T$11" noThreeD="1" sel="4" val="0"/>
</file>

<file path=xl/ctrlProps/ctrlProp19.xml><?xml version="1.0" encoding="utf-8"?>
<formControlPr xmlns="http://schemas.microsoft.com/office/spreadsheetml/2009/9/main" objectType="Drop" dropLines="11" dropStyle="combo" dx="22" fmlaLink="$D$51" fmlaRange="$T$5:$T$11" noThreeD="1" sel="2" val="0"/>
</file>

<file path=xl/ctrlProps/ctrlProp2.xml><?xml version="1.0" encoding="utf-8"?>
<formControlPr xmlns="http://schemas.microsoft.com/office/spreadsheetml/2009/9/main" objectType="Drop" dropLines="11" dropStyle="combo" dx="22" fmlaLink="#REF!" fmlaRange="$T$5:$T$11" noThreeD="1" sel="7" val="0"/>
</file>

<file path=xl/ctrlProps/ctrlProp20.xml><?xml version="1.0" encoding="utf-8"?>
<formControlPr xmlns="http://schemas.microsoft.com/office/spreadsheetml/2009/9/main" objectType="Drop" dropLines="11" dropStyle="combo" dx="22" fmlaLink="$D$53" fmlaRange="$T$5:$T$11" noThreeD="1" sel="4" val="0"/>
</file>

<file path=xl/ctrlProps/ctrlProp21.xml><?xml version="1.0" encoding="utf-8"?>
<formControlPr xmlns="http://schemas.microsoft.com/office/spreadsheetml/2009/9/main" objectType="Drop" dropLines="11" dropStyle="combo" dx="22" fmlaLink="$D$55" fmlaRange="$T$5:$T$11" noThreeD="1" sel="5" val="0"/>
</file>

<file path=xl/ctrlProps/ctrlProp22.xml><?xml version="1.0" encoding="utf-8"?>
<formControlPr xmlns="http://schemas.microsoft.com/office/spreadsheetml/2009/9/main" objectType="Drop" dropLines="11" dropStyle="combo" dx="22" fmlaLink="$D$57" fmlaRange="$T$5:$T$11" noThreeD="1" sel="3" val="0"/>
</file>

<file path=xl/ctrlProps/ctrlProp23.xml><?xml version="1.0" encoding="utf-8"?>
<formControlPr xmlns="http://schemas.microsoft.com/office/spreadsheetml/2009/9/main" objectType="Drop" dropLines="11" dropStyle="combo" dx="22" fmlaLink="$D$59" fmlaRange="$T$5:$T$11" noThreeD="1" sel="3" val="0"/>
</file>

<file path=xl/ctrlProps/ctrlProp24.xml><?xml version="1.0" encoding="utf-8"?>
<formControlPr xmlns="http://schemas.microsoft.com/office/spreadsheetml/2009/9/main" objectType="Drop" dropLines="11" dropStyle="combo" dx="22" fmlaLink="$D$61" fmlaRange="$T$5:$T$11" noThreeD="1" sel="3" val="0"/>
</file>

<file path=xl/ctrlProps/ctrlProp25.xml><?xml version="1.0" encoding="utf-8"?>
<formControlPr xmlns="http://schemas.microsoft.com/office/spreadsheetml/2009/9/main" objectType="Drop" dropLines="11" dropStyle="combo" dx="22" fmlaLink="$D$63" fmlaRange="$T$5:$T$11" noThreeD="1" sel="3" val="0"/>
</file>

<file path=xl/ctrlProps/ctrlProp26.xml><?xml version="1.0" encoding="utf-8"?>
<formControlPr xmlns="http://schemas.microsoft.com/office/spreadsheetml/2009/9/main" objectType="Drop" dropLines="11" dropStyle="combo" dx="22" fmlaLink="$D$65" fmlaRange="$T$5:$T$11" noThreeD="1" sel="3" val="0"/>
</file>

<file path=xl/ctrlProps/ctrlProp27.xml><?xml version="1.0" encoding="utf-8"?>
<formControlPr xmlns="http://schemas.microsoft.com/office/spreadsheetml/2009/9/main" objectType="Drop" dropLines="11" dropStyle="combo" dx="22" fmlaLink="$D$67" fmlaRange="$T$5:$T$11" noThreeD="1" sel="3" val="0"/>
</file>

<file path=xl/ctrlProps/ctrlProp28.xml><?xml version="1.0" encoding="utf-8"?>
<formControlPr xmlns="http://schemas.microsoft.com/office/spreadsheetml/2009/9/main" objectType="Drop" dropLines="11" dropStyle="combo" dx="22" fmlaLink="$D$69" fmlaRange="$T$5:$T$11" noThreeD="1" sel="3" val="0"/>
</file>

<file path=xl/ctrlProps/ctrlProp29.xml><?xml version="1.0" encoding="utf-8"?>
<formControlPr xmlns="http://schemas.microsoft.com/office/spreadsheetml/2009/9/main" objectType="Drop" dropLines="11" dropStyle="combo" dx="22" fmlaLink="$D$71" fmlaRange="$T$5:$T$11" noThreeD="1" sel="3" val="0"/>
</file>

<file path=xl/ctrlProps/ctrlProp3.xml><?xml version="1.0" encoding="utf-8"?>
<formControlPr xmlns="http://schemas.microsoft.com/office/spreadsheetml/2009/9/main" objectType="Drop" dropLines="11" dropStyle="combo" dx="22" fmlaLink="$D$31" fmlaRange="$T$5:$T$11" noThreeD="1" sel="5" val="0"/>
</file>

<file path=xl/ctrlProps/ctrlProp30.xml><?xml version="1.0" encoding="utf-8"?>
<formControlPr xmlns="http://schemas.microsoft.com/office/spreadsheetml/2009/9/main" objectType="Drop" dropLines="11" dropStyle="combo" dx="22" fmlaLink="$D$73" fmlaRange="$T$5:$T$11" noThreeD="1" sel="3" val="0"/>
</file>

<file path=xl/ctrlProps/ctrlProp31.xml><?xml version="1.0" encoding="utf-8"?>
<formControlPr xmlns="http://schemas.microsoft.com/office/spreadsheetml/2009/9/main" objectType="Drop" dropLines="11" dropStyle="combo" dx="22" fmlaLink="$D$75" fmlaRange="$T$5:$T$11" noThreeD="1" sel="3" val="0"/>
</file>

<file path=xl/ctrlProps/ctrlProp32.xml><?xml version="1.0" encoding="utf-8"?>
<formControlPr xmlns="http://schemas.microsoft.com/office/spreadsheetml/2009/9/main" objectType="Drop" dropLines="11" dropStyle="combo" dx="22" fmlaLink="$D$77" fmlaRange="$T$5:$T$11" noThreeD="1" sel="3" val="0"/>
</file>

<file path=xl/ctrlProps/ctrlProp33.xml><?xml version="1.0" encoding="utf-8"?>
<formControlPr xmlns="http://schemas.microsoft.com/office/spreadsheetml/2009/9/main" objectType="Drop" dropLines="11" dropStyle="combo" dx="22" fmlaLink="$D$79" fmlaRange="$T$5:$T$11" noThreeD="1" sel="3" val="0"/>
</file>

<file path=xl/ctrlProps/ctrlProp34.xml><?xml version="1.0" encoding="utf-8"?>
<formControlPr xmlns="http://schemas.microsoft.com/office/spreadsheetml/2009/9/main" objectType="Drop" dropLines="11" dropStyle="combo" dx="22" fmlaLink="$D$81" fmlaRange="$T$5:$T$11" noThreeD="1" sel="3" val="0"/>
</file>

<file path=xl/ctrlProps/ctrlProp35.xml><?xml version="1.0" encoding="utf-8"?>
<formControlPr xmlns="http://schemas.microsoft.com/office/spreadsheetml/2009/9/main" objectType="Drop" dropLines="11" dropStyle="combo" dx="22" fmlaLink="$D$83" fmlaRange="$T$5:$T$11" noThreeD="1" sel="3" val="0"/>
</file>

<file path=xl/ctrlProps/ctrlProp36.xml><?xml version="1.0" encoding="utf-8"?>
<formControlPr xmlns="http://schemas.microsoft.com/office/spreadsheetml/2009/9/main" objectType="Drop" dropLines="11" dropStyle="combo" dx="22" fmlaLink="$D$85" fmlaRange="$T$5:$T$11" noThreeD="1" sel="3" val="0"/>
</file>

<file path=xl/ctrlProps/ctrlProp37.xml><?xml version="1.0" encoding="utf-8"?>
<formControlPr xmlns="http://schemas.microsoft.com/office/spreadsheetml/2009/9/main" objectType="Drop" dropLines="11" dropStyle="combo" dx="22" fmlaLink="$D$87" fmlaRange="$T$5:$T$11" noThreeD="1" sel="2" val="0"/>
</file>

<file path=xl/ctrlProps/ctrlProp38.xml><?xml version="1.0" encoding="utf-8"?>
<formControlPr xmlns="http://schemas.microsoft.com/office/spreadsheetml/2009/9/main" objectType="Drop" dropLines="11" dropStyle="combo" dx="22" fmlaLink="$D$89" fmlaRange="$T$5:$T$11" noThreeD="1" sel="3" val="0"/>
</file>

<file path=xl/ctrlProps/ctrlProp39.xml><?xml version="1.0" encoding="utf-8"?>
<formControlPr xmlns="http://schemas.microsoft.com/office/spreadsheetml/2009/9/main" objectType="Drop" dropLines="11" dropStyle="combo" dx="22" fmlaLink="$D$91" fmlaRange="$T$5:$T$11" noThreeD="1" sel="1" val="0"/>
</file>

<file path=xl/ctrlProps/ctrlProp4.xml><?xml version="1.0" encoding="utf-8"?>
<formControlPr xmlns="http://schemas.microsoft.com/office/spreadsheetml/2009/9/main" objectType="Drop" dropLines="11" dropStyle="combo" dx="22" fmlaLink="#REF!" fmlaRange="$T$5:$T$11" noThreeD="1" sel="7" val="0"/>
</file>

<file path=xl/ctrlProps/ctrlProp40.xml><?xml version="1.0" encoding="utf-8"?>
<formControlPr xmlns="http://schemas.microsoft.com/office/spreadsheetml/2009/9/main" objectType="Drop" dropLines="11" dropStyle="combo" dx="22" fmlaLink="$D$94" fmlaRange="$T$5:$T$11" noThreeD="1" sel="3" val="0"/>
</file>

<file path=xl/ctrlProps/ctrlProp41.xml><?xml version="1.0" encoding="utf-8"?>
<formControlPr xmlns="http://schemas.microsoft.com/office/spreadsheetml/2009/9/main" objectType="Drop" dropLines="11" dropStyle="combo" dx="22" fmlaLink="$D$96" fmlaRange="$T$5:$T$11" noThreeD="1" sel="3" val="0"/>
</file>

<file path=xl/ctrlProps/ctrlProp42.xml><?xml version="1.0" encoding="utf-8"?>
<formControlPr xmlns="http://schemas.microsoft.com/office/spreadsheetml/2009/9/main" objectType="Drop" dropLines="11" dropStyle="combo" dx="22" fmlaLink="$D$97" fmlaRange="$T$5:$T$11" noThreeD="1" sel="3" val="0"/>
</file>

<file path=xl/ctrlProps/ctrlProp43.xml><?xml version="1.0" encoding="utf-8"?>
<formControlPr xmlns="http://schemas.microsoft.com/office/spreadsheetml/2009/9/main" objectType="Drop" dropLines="11" dropStyle="combo" dx="22" fmlaLink="$D$99" fmlaRange="$T$5:$T$11" noThreeD="1" sel="3" val="0"/>
</file>

<file path=xl/ctrlProps/ctrlProp44.xml><?xml version="1.0" encoding="utf-8"?>
<formControlPr xmlns="http://schemas.microsoft.com/office/spreadsheetml/2009/9/main" objectType="Drop" dropLines="11" dropStyle="combo" dx="22" fmlaLink="$D$101" fmlaRange="$T$5:$T$11" noThreeD="1" sel="3" val="0"/>
</file>

<file path=xl/ctrlProps/ctrlProp45.xml><?xml version="1.0" encoding="utf-8"?>
<formControlPr xmlns="http://schemas.microsoft.com/office/spreadsheetml/2009/9/main" objectType="Drop" dropLines="11" dropStyle="combo" dx="22" fmlaLink="$D$103" fmlaRange="$T$5:$T$11" noThreeD="1" sel="3" val="0"/>
</file>

<file path=xl/ctrlProps/ctrlProp46.xml><?xml version="1.0" encoding="utf-8"?>
<formControlPr xmlns="http://schemas.microsoft.com/office/spreadsheetml/2009/9/main" objectType="Drop" dropLines="11" dropStyle="combo" dx="22" fmlaLink="$D$105" fmlaRange="$T$5:$T$11" noThreeD="1" sel="3" val="0"/>
</file>

<file path=xl/ctrlProps/ctrlProp47.xml><?xml version="1.0" encoding="utf-8"?>
<formControlPr xmlns="http://schemas.microsoft.com/office/spreadsheetml/2009/9/main" objectType="Drop" dropLines="11" dropStyle="combo" dx="22" fmlaLink="$D$107" fmlaRange="$T$5:$T$11" noThreeD="1" sel="4" val="0"/>
</file>

<file path=xl/ctrlProps/ctrlProp48.xml><?xml version="1.0" encoding="utf-8"?>
<formControlPr xmlns="http://schemas.microsoft.com/office/spreadsheetml/2009/9/main" objectType="Drop" dropLines="11" dropStyle="combo" dx="22" fmlaLink="$D$53" fmlaRange="$T$5:$T$11" noThreeD="1" sel="4" val="0"/>
</file>

<file path=xl/ctrlProps/ctrlProp49.xml><?xml version="1.0" encoding="utf-8"?>
<formControlPr xmlns="http://schemas.microsoft.com/office/spreadsheetml/2009/9/main" objectType="Drop" dropLines="11" dropStyle="combo" dx="16" fmlaLink="$E$23" fmlaRange="$R$6:$R$13" noThreeD="1" sel="0" val="0"/>
</file>

<file path=xl/ctrlProps/ctrlProp5.xml><?xml version="1.0" encoding="utf-8"?>
<formControlPr xmlns="http://schemas.microsoft.com/office/spreadsheetml/2009/9/main" objectType="Drop" dropLines="11" dropStyle="combo" dx="22" fmlaLink="$D$33" fmlaRange="$T$5:$T$11" noThreeD="1" sel="4" val="0"/>
</file>

<file path=xl/ctrlProps/ctrlProp6.xml><?xml version="1.0" encoding="utf-8"?>
<formControlPr xmlns="http://schemas.microsoft.com/office/spreadsheetml/2009/9/main" objectType="Drop" dropLines="11" dropStyle="combo" dx="22" fmlaLink="#REF!" fmlaRange="$T$5:$T$11" noThreeD="1" sel="7" val="0"/>
</file>

<file path=xl/ctrlProps/ctrlProp7.xml><?xml version="1.0" encoding="utf-8"?>
<formControlPr xmlns="http://schemas.microsoft.com/office/spreadsheetml/2009/9/main" objectType="Drop" dropLines="11" dropStyle="combo" dx="22" fmlaLink="$D$35" fmlaRange="$T$5:$T$11" noThreeD="1" sel="5" val="0"/>
</file>

<file path=xl/ctrlProps/ctrlProp8.xml><?xml version="1.0" encoding="utf-8"?>
<formControlPr xmlns="http://schemas.microsoft.com/office/spreadsheetml/2009/9/main" objectType="Drop" dropLines="11" dropStyle="combo" dx="22" fmlaLink="#REF!" fmlaRange="$T$5:$T$11" noThreeD="1" sel="7" val="0"/>
</file>

<file path=xl/ctrlProps/ctrlProp9.xml><?xml version="1.0" encoding="utf-8"?>
<formControlPr xmlns="http://schemas.microsoft.com/office/spreadsheetml/2009/9/main" objectType="Drop" dropLines="11" dropStyle="combo" dx="22" fmlaLink="$D$37" fmlaRange="$T$5:$T$11" noThreeD="1" sel="6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729192</xdr:colOff>
      <xdr:row>1</xdr:row>
      <xdr:rowOff>21166</xdr:rowOff>
    </xdr:from>
    <xdr:to>
      <xdr:col>15</xdr:col>
      <xdr:colOff>423334</xdr:colOff>
      <xdr:row>12</xdr:row>
      <xdr:rowOff>71967</xdr:rowOff>
    </xdr:to>
    <xdr:graphicFrame macro="">
      <xdr:nvGraphicFramePr>
        <xdr:cNvPr id="4287515" name="Chart 1">
          <a:extLst>
            <a:ext uri="{FF2B5EF4-FFF2-40B4-BE49-F238E27FC236}">
              <a16:creationId xmlns:a16="http://schemas.microsoft.com/office/drawing/2014/main" id="{00000000-0008-0000-0000-00001B6C4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28</xdr:row>
          <xdr:rowOff>57150</xdr:rowOff>
        </xdr:from>
        <xdr:to>
          <xdr:col>4</xdr:col>
          <xdr:colOff>895350</xdr:colOff>
          <xdr:row>29</xdr:row>
          <xdr:rowOff>152400</xdr:rowOff>
        </xdr:to>
        <xdr:sp macro="" textlink="">
          <xdr:nvSpPr>
            <xdr:cNvPr id="4287489" name="Drop Down 1" hidden="1">
              <a:extLst>
                <a:ext uri="{63B3BB69-23CF-44E3-9099-C40C66FF867C}">
                  <a14:compatExt spid="_x0000_s4287489"/>
                </a:ext>
                <a:ext uri="{FF2B5EF4-FFF2-40B4-BE49-F238E27FC236}">
                  <a16:creationId xmlns:a16="http://schemas.microsoft.com/office/drawing/2014/main" id="{00000000-0008-0000-0000-000001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30</xdr:row>
          <xdr:rowOff>0</xdr:rowOff>
        </xdr:from>
        <xdr:to>
          <xdr:col>4</xdr:col>
          <xdr:colOff>895350</xdr:colOff>
          <xdr:row>31</xdr:row>
          <xdr:rowOff>95250</xdr:rowOff>
        </xdr:to>
        <xdr:sp macro="" textlink="">
          <xdr:nvSpPr>
            <xdr:cNvPr id="4287490" name="Drop Down 2" hidden="1">
              <a:extLst>
                <a:ext uri="{63B3BB69-23CF-44E3-9099-C40C66FF867C}">
                  <a14:compatExt spid="_x0000_s4287490"/>
                </a:ext>
                <a:ext uri="{FF2B5EF4-FFF2-40B4-BE49-F238E27FC236}">
                  <a16:creationId xmlns:a16="http://schemas.microsoft.com/office/drawing/2014/main" id="{00000000-0008-0000-0000-000002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30</xdr:row>
          <xdr:rowOff>57150</xdr:rowOff>
        </xdr:from>
        <xdr:to>
          <xdr:col>4</xdr:col>
          <xdr:colOff>895350</xdr:colOff>
          <xdr:row>31</xdr:row>
          <xdr:rowOff>152400</xdr:rowOff>
        </xdr:to>
        <xdr:sp macro="" textlink="">
          <xdr:nvSpPr>
            <xdr:cNvPr id="4287491" name="Drop Down 3" hidden="1">
              <a:extLst>
                <a:ext uri="{63B3BB69-23CF-44E3-9099-C40C66FF867C}">
                  <a14:compatExt spid="_x0000_s4287491"/>
                </a:ext>
                <a:ext uri="{FF2B5EF4-FFF2-40B4-BE49-F238E27FC236}">
                  <a16:creationId xmlns:a16="http://schemas.microsoft.com/office/drawing/2014/main" id="{00000000-0008-0000-0000-000003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32</xdr:row>
          <xdr:rowOff>0</xdr:rowOff>
        </xdr:from>
        <xdr:to>
          <xdr:col>4</xdr:col>
          <xdr:colOff>895350</xdr:colOff>
          <xdr:row>33</xdr:row>
          <xdr:rowOff>95250</xdr:rowOff>
        </xdr:to>
        <xdr:sp macro="" textlink="">
          <xdr:nvSpPr>
            <xdr:cNvPr id="4287492" name="Drop Down 4" hidden="1">
              <a:extLst>
                <a:ext uri="{63B3BB69-23CF-44E3-9099-C40C66FF867C}">
                  <a14:compatExt spid="_x0000_s4287492"/>
                </a:ext>
                <a:ext uri="{FF2B5EF4-FFF2-40B4-BE49-F238E27FC236}">
                  <a16:creationId xmlns:a16="http://schemas.microsoft.com/office/drawing/2014/main" id="{00000000-0008-0000-0000-000004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32</xdr:row>
          <xdr:rowOff>57150</xdr:rowOff>
        </xdr:from>
        <xdr:to>
          <xdr:col>4</xdr:col>
          <xdr:colOff>895350</xdr:colOff>
          <xdr:row>33</xdr:row>
          <xdr:rowOff>152400</xdr:rowOff>
        </xdr:to>
        <xdr:sp macro="" textlink="">
          <xdr:nvSpPr>
            <xdr:cNvPr id="4287493" name="Drop Down 5" hidden="1">
              <a:extLst>
                <a:ext uri="{63B3BB69-23CF-44E3-9099-C40C66FF867C}">
                  <a14:compatExt spid="_x0000_s4287493"/>
                </a:ext>
                <a:ext uri="{FF2B5EF4-FFF2-40B4-BE49-F238E27FC236}">
                  <a16:creationId xmlns:a16="http://schemas.microsoft.com/office/drawing/2014/main" id="{00000000-0008-0000-0000-000005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34</xdr:row>
          <xdr:rowOff>0</xdr:rowOff>
        </xdr:from>
        <xdr:to>
          <xdr:col>4</xdr:col>
          <xdr:colOff>895350</xdr:colOff>
          <xdr:row>35</xdr:row>
          <xdr:rowOff>95250</xdr:rowOff>
        </xdr:to>
        <xdr:sp macro="" textlink="">
          <xdr:nvSpPr>
            <xdr:cNvPr id="4287494" name="Drop Down 6" hidden="1">
              <a:extLst>
                <a:ext uri="{63B3BB69-23CF-44E3-9099-C40C66FF867C}">
                  <a14:compatExt spid="_x0000_s4287494"/>
                </a:ext>
                <a:ext uri="{FF2B5EF4-FFF2-40B4-BE49-F238E27FC236}">
                  <a16:creationId xmlns:a16="http://schemas.microsoft.com/office/drawing/2014/main" id="{00000000-0008-0000-0000-000006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34</xdr:row>
          <xdr:rowOff>57150</xdr:rowOff>
        </xdr:from>
        <xdr:to>
          <xdr:col>4</xdr:col>
          <xdr:colOff>895350</xdr:colOff>
          <xdr:row>35</xdr:row>
          <xdr:rowOff>152400</xdr:rowOff>
        </xdr:to>
        <xdr:sp macro="" textlink="">
          <xdr:nvSpPr>
            <xdr:cNvPr id="4287495" name="Drop Down 7" hidden="1">
              <a:extLst>
                <a:ext uri="{63B3BB69-23CF-44E3-9099-C40C66FF867C}">
                  <a14:compatExt spid="_x0000_s4287495"/>
                </a:ext>
                <a:ext uri="{FF2B5EF4-FFF2-40B4-BE49-F238E27FC236}">
                  <a16:creationId xmlns:a16="http://schemas.microsoft.com/office/drawing/2014/main" id="{00000000-0008-0000-0000-000007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36</xdr:row>
          <xdr:rowOff>0</xdr:rowOff>
        </xdr:from>
        <xdr:to>
          <xdr:col>4</xdr:col>
          <xdr:colOff>895350</xdr:colOff>
          <xdr:row>37</xdr:row>
          <xdr:rowOff>95250</xdr:rowOff>
        </xdr:to>
        <xdr:sp macro="" textlink="">
          <xdr:nvSpPr>
            <xdr:cNvPr id="4287496" name="Drop Down 8" hidden="1">
              <a:extLst>
                <a:ext uri="{63B3BB69-23CF-44E3-9099-C40C66FF867C}">
                  <a14:compatExt spid="_x0000_s4287496"/>
                </a:ext>
                <a:ext uri="{FF2B5EF4-FFF2-40B4-BE49-F238E27FC236}">
                  <a16:creationId xmlns:a16="http://schemas.microsoft.com/office/drawing/2014/main" id="{00000000-0008-0000-0000-000008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36</xdr:row>
          <xdr:rowOff>57150</xdr:rowOff>
        </xdr:from>
        <xdr:to>
          <xdr:col>4</xdr:col>
          <xdr:colOff>895350</xdr:colOff>
          <xdr:row>37</xdr:row>
          <xdr:rowOff>152400</xdr:rowOff>
        </xdr:to>
        <xdr:sp macro="" textlink="">
          <xdr:nvSpPr>
            <xdr:cNvPr id="4287497" name="Drop Down 9" hidden="1">
              <a:extLst>
                <a:ext uri="{63B3BB69-23CF-44E3-9099-C40C66FF867C}">
                  <a14:compatExt spid="_x0000_s4287497"/>
                </a:ext>
                <a:ext uri="{FF2B5EF4-FFF2-40B4-BE49-F238E27FC236}">
                  <a16:creationId xmlns:a16="http://schemas.microsoft.com/office/drawing/2014/main" id="{00000000-0008-0000-0000-000009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38</xdr:row>
          <xdr:rowOff>0</xdr:rowOff>
        </xdr:from>
        <xdr:to>
          <xdr:col>4</xdr:col>
          <xdr:colOff>895350</xdr:colOff>
          <xdr:row>39</xdr:row>
          <xdr:rowOff>95250</xdr:rowOff>
        </xdr:to>
        <xdr:sp macro="" textlink="">
          <xdr:nvSpPr>
            <xdr:cNvPr id="4287498" name="Drop Down 10" hidden="1">
              <a:extLst>
                <a:ext uri="{63B3BB69-23CF-44E3-9099-C40C66FF867C}">
                  <a14:compatExt spid="_x0000_s4287498"/>
                </a:ext>
                <a:ext uri="{FF2B5EF4-FFF2-40B4-BE49-F238E27FC236}">
                  <a16:creationId xmlns:a16="http://schemas.microsoft.com/office/drawing/2014/main" id="{00000000-0008-0000-0000-00000A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38</xdr:row>
          <xdr:rowOff>57150</xdr:rowOff>
        </xdr:from>
        <xdr:to>
          <xdr:col>4</xdr:col>
          <xdr:colOff>895350</xdr:colOff>
          <xdr:row>39</xdr:row>
          <xdr:rowOff>152400</xdr:rowOff>
        </xdr:to>
        <xdr:sp macro="" textlink="">
          <xdr:nvSpPr>
            <xdr:cNvPr id="4287499" name="Drop Down 11" hidden="1">
              <a:extLst>
                <a:ext uri="{63B3BB69-23CF-44E3-9099-C40C66FF867C}">
                  <a14:compatExt spid="_x0000_s4287499"/>
                </a:ext>
                <a:ext uri="{FF2B5EF4-FFF2-40B4-BE49-F238E27FC236}">
                  <a16:creationId xmlns:a16="http://schemas.microsoft.com/office/drawing/2014/main" id="{00000000-0008-0000-0000-00000B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40</xdr:row>
          <xdr:rowOff>0</xdr:rowOff>
        </xdr:from>
        <xdr:to>
          <xdr:col>4</xdr:col>
          <xdr:colOff>895350</xdr:colOff>
          <xdr:row>41</xdr:row>
          <xdr:rowOff>95250</xdr:rowOff>
        </xdr:to>
        <xdr:sp macro="" textlink="">
          <xdr:nvSpPr>
            <xdr:cNvPr id="4287500" name="Drop Down 12" hidden="1">
              <a:extLst>
                <a:ext uri="{63B3BB69-23CF-44E3-9099-C40C66FF867C}">
                  <a14:compatExt spid="_x0000_s4287500"/>
                </a:ext>
                <a:ext uri="{FF2B5EF4-FFF2-40B4-BE49-F238E27FC236}">
                  <a16:creationId xmlns:a16="http://schemas.microsoft.com/office/drawing/2014/main" id="{00000000-0008-0000-0000-00000C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40</xdr:row>
          <xdr:rowOff>57150</xdr:rowOff>
        </xdr:from>
        <xdr:to>
          <xdr:col>4</xdr:col>
          <xdr:colOff>895350</xdr:colOff>
          <xdr:row>41</xdr:row>
          <xdr:rowOff>152400</xdr:rowOff>
        </xdr:to>
        <xdr:sp macro="" textlink="">
          <xdr:nvSpPr>
            <xdr:cNvPr id="4287501" name="Drop Down 13" hidden="1">
              <a:extLst>
                <a:ext uri="{63B3BB69-23CF-44E3-9099-C40C66FF867C}">
                  <a14:compatExt spid="_x0000_s4287501"/>
                </a:ext>
                <a:ext uri="{FF2B5EF4-FFF2-40B4-BE49-F238E27FC236}">
                  <a16:creationId xmlns:a16="http://schemas.microsoft.com/office/drawing/2014/main" id="{00000000-0008-0000-0000-00000D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42</xdr:row>
          <xdr:rowOff>0</xdr:rowOff>
        </xdr:from>
        <xdr:to>
          <xdr:col>4</xdr:col>
          <xdr:colOff>895350</xdr:colOff>
          <xdr:row>43</xdr:row>
          <xdr:rowOff>95250</xdr:rowOff>
        </xdr:to>
        <xdr:sp macro="" textlink="">
          <xdr:nvSpPr>
            <xdr:cNvPr id="4287502" name="Drop Down 14" hidden="1">
              <a:extLst>
                <a:ext uri="{63B3BB69-23CF-44E3-9099-C40C66FF867C}">
                  <a14:compatExt spid="_x0000_s4287502"/>
                </a:ext>
                <a:ext uri="{FF2B5EF4-FFF2-40B4-BE49-F238E27FC236}">
                  <a16:creationId xmlns:a16="http://schemas.microsoft.com/office/drawing/2014/main" id="{00000000-0008-0000-0000-00000E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42</xdr:row>
          <xdr:rowOff>57150</xdr:rowOff>
        </xdr:from>
        <xdr:to>
          <xdr:col>4</xdr:col>
          <xdr:colOff>895350</xdr:colOff>
          <xdr:row>43</xdr:row>
          <xdr:rowOff>152400</xdr:rowOff>
        </xdr:to>
        <xdr:sp macro="" textlink="">
          <xdr:nvSpPr>
            <xdr:cNvPr id="4287503" name="Drop Down 15" hidden="1">
              <a:extLst>
                <a:ext uri="{63B3BB69-23CF-44E3-9099-C40C66FF867C}">
                  <a14:compatExt spid="_x0000_s4287503"/>
                </a:ext>
                <a:ext uri="{FF2B5EF4-FFF2-40B4-BE49-F238E27FC236}">
                  <a16:creationId xmlns:a16="http://schemas.microsoft.com/office/drawing/2014/main" id="{00000000-0008-0000-0000-00000F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44</xdr:row>
          <xdr:rowOff>57150</xdr:rowOff>
        </xdr:from>
        <xdr:to>
          <xdr:col>4</xdr:col>
          <xdr:colOff>895350</xdr:colOff>
          <xdr:row>45</xdr:row>
          <xdr:rowOff>152400</xdr:rowOff>
        </xdr:to>
        <xdr:sp macro="" textlink="">
          <xdr:nvSpPr>
            <xdr:cNvPr id="4287504" name="Drop Down 16" hidden="1">
              <a:extLst>
                <a:ext uri="{63B3BB69-23CF-44E3-9099-C40C66FF867C}">
                  <a14:compatExt spid="_x0000_s4287504"/>
                </a:ext>
                <a:ext uri="{FF2B5EF4-FFF2-40B4-BE49-F238E27FC236}">
                  <a16:creationId xmlns:a16="http://schemas.microsoft.com/office/drawing/2014/main" id="{00000000-0008-0000-0000-000010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46</xdr:row>
          <xdr:rowOff>57150</xdr:rowOff>
        </xdr:from>
        <xdr:to>
          <xdr:col>4</xdr:col>
          <xdr:colOff>895350</xdr:colOff>
          <xdr:row>47</xdr:row>
          <xdr:rowOff>152400</xdr:rowOff>
        </xdr:to>
        <xdr:sp macro="" textlink="">
          <xdr:nvSpPr>
            <xdr:cNvPr id="4287505" name="Drop Down 17" hidden="1">
              <a:extLst>
                <a:ext uri="{63B3BB69-23CF-44E3-9099-C40C66FF867C}">
                  <a14:compatExt spid="_x0000_s4287505"/>
                </a:ext>
                <a:ext uri="{FF2B5EF4-FFF2-40B4-BE49-F238E27FC236}">
                  <a16:creationId xmlns:a16="http://schemas.microsoft.com/office/drawing/2014/main" id="{00000000-0008-0000-0000-000011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48</xdr:row>
          <xdr:rowOff>57150</xdr:rowOff>
        </xdr:from>
        <xdr:to>
          <xdr:col>4</xdr:col>
          <xdr:colOff>895350</xdr:colOff>
          <xdr:row>49</xdr:row>
          <xdr:rowOff>152400</xdr:rowOff>
        </xdr:to>
        <xdr:sp macro="" textlink="">
          <xdr:nvSpPr>
            <xdr:cNvPr id="4287506" name="Drop Down 18" hidden="1">
              <a:extLst>
                <a:ext uri="{63B3BB69-23CF-44E3-9099-C40C66FF867C}">
                  <a14:compatExt spid="_x0000_s4287506"/>
                </a:ext>
                <a:ext uri="{FF2B5EF4-FFF2-40B4-BE49-F238E27FC236}">
                  <a16:creationId xmlns:a16="http://schemas.microsoft.com/office/drawing/2014/main" id="{00000000-0008-0000-0000-000012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50</xdr:row>
          <xdr:rowOff>57150</xdr:rowOff>
        </xdr:from>
        <xdr:to>
          <xdr:col>4</xdr:col>
          <xdr:colOff>895350</xdr:colOff>
          <xdr:row>51</xdr:row>
          <xdr:rowOff>152400</xdr:rowOff>
        </xdr:to>
        <xdr:sp macro="" textlink="">
          <xdr:nvSpPr>
            <xdr:cNvPr id="4287507" name="Drop Down 19" hidden="1">
              <a:extLst>
                <a:ext uri="{63B3BB69-23CF-44E3-9099-C40C66FF867C}">
                  <a14:compatExt spid="_x0000_s4287507"/>
                </a:ext>
                <a:ext uri="{FF2B5EF4-FFF2-40B4-BE49-F238E27FC236}">
                  <a16:creationId xmlns:a16="http://schemas.microsoft.com/office/drawing/2014/main" id="{00000000-0008-0000-0000-000013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52</xdr:row>
          <xdr:rowOff>57150</xdr:rowOff>
        </xdr:from>
        <xdr:to>
          <xdr:col>4</xdr:col>
          <xdr:colOff>895350</xdr:colOff>
          <xdr:row>53</xdr:row>
          <xdr:rowOff>152400</xdr:rowOff>
        </xdr:to>
        <xdr:sp macro="" textlink="">
          <xdr:nvSpPr>
            <xdr:cNvPr id="4287508" name="Drop Down 20" hidden="1">
              <a:extLst>
                <a:ext uri="{63B3BB69-23CF-44E3-9099-C40C66FF867C}">
                  <a14:compatExt spid="_x0000_s4287508"/>
                </a:ext>
                <a:ext uri="{FF2B5EF4-FFF2-40B4-BE49-F238E27FC236}">
                  <a16:creationId xmlns:a16="http://schemas.microsoft.com/office/drawing/2014/main" id="{00000000-0008-0000-0000-000014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54</xdr:row>
          <xdr:rowOff>57150</xdr:rowOff>
        </xdr:from>
        <xdr:to>
          <xdr:col>4</xdr:col>
          <xdr:colOff>895350</xdr:colOff>
          <xdr:row>55</xdr:row>
          <xdr:rowOff>152400</xdr:rowOff>
        </xdr:to>
        <xdr:sp macro="" textlink="">
          <xdr:nvSpPr>
            <xdr:cNvPr id="4287510" name="Drop Down 22" hidden="1">
              <a:extLst>
                <a:ext uri="{63B3BB69-23CF-44E3-9099-C40C66FF867C}">
                  <a14:compatExt spid="_x0000_s4287510"/>
                </a:ext>
                <a:ext uri="{FF2B5EF4-FFF2-40B4-BE49-F238E27FC236}">
                  <a16:creationId xmlns:a16="http://schemas.microsoft.com/office/drawing/2014/main" id="{00000000-0008-0000-0000-000016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56</xdr:row>
          <xdr:rowOff>57150</xdr:rowOff>
        </xdr:from>
        <xdr:to>
          <xdr:col>4</xdr:col>
          <xdr:colOff>895350</xdr:colOff>
          <xdr:row>57</xdr:row>
          <xdr:rowOff>152400</xdr:rowOff>
        </xdr:to>
        <xdr:sp macro="" textlink="">
          <xdr:nvSpPr>
            <xdr:cNvPr id="4287511" name="Drop Down 23" hidden="1">
              <a:extLst>
                <a:ext uri="{63B3BB69-23CF-44E3-9099-C40C66FF867C}">
                  <a14:compatExt spid="_x0000_s4287511"/>
                </a:ext>
                <a:ext uri="{FF2B5EF4-FFF2-40B4-BE49-F238E27FC236}">
                  <a16:creationId xmlns:a16="http://schemas.microsoft.com/office/drawing/2014/main" id="{00000000-0008-0000-0000-000017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58</xdr:row>
          <xdr:rowOff>57150</xdr:rowOff>
        </xdr:from>
        <xdr:to>
          <xdr:col>4</xdr:col>
          <xdr:colOff>895350</xdr:colOff>
          <xdr:row>59</xdr:row>
          <xdr:rowOff>152400</xdr:rowOff>
        </xdr:to>
        <xdr:sp macro="" textlink="">
          <xdr:nvSpPr>
            <xdr:cNvPr id="4287512" name="Drop Down 24" hidden="1">
              <a:extLst>
                <a:ext uri="{63B3BB69-23CF-44E3-9099-C40C66FF867C}">
                  <a14:compatExt spid="_x0000_s4287512"/>
                </a:ext>
                <a:ext uri="{FF2B5EF4-FFF2-40B4-BE49-F238E27FC236}">
                  <a16:creationId xmlns:a16="http://schemas.microsoft.com/office/drawing/2014/main" id="{00000000-0008-0000-0000-000018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60</xdr:row>
          <xdr:rowOff>57150</xdr:rowOff>
        </xdr:from>
        <xdr:to>
          <xdr:col>4</xdr:col>
          <xdr:colOff>895350</xdr:colOff>
          <xdr:row>61</xdr:row>
          <xdr:rowOff>152400</xdr:rowOff>
        </xdr:to>
        <xdr:sp macro="" textlink="">
          <xdr:nvSpPr>
            <xdr:cNvPr id="4287513" name="Drop Down 25" hidden="1">
              <a:extLst>
                <a:ext uri="{63B3BB69-23CF-44E3-9099-C40C66FF867C}">
                  <a14:compatExt spid="_x0000_s4287513"/>
                </a:ext>
                <a:ext uri="{FF2B5EF4-FFF2-40B4-BE49-F238E27FC236}">
                  <a16:creationId xmlns:a16="http://schemas.microsoft.com/office/drawing/2014/main" id="{00000000-0008-0000-0000-000019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62</xdr:row>
          <xdr:rowOff>57150</xdr:rowOff>
        </xdr:from>
        <xdr:to>
          <xdr:col>4</xdr:col>
          <xdr:colOff>895350</xdr:colOff>
          <xdr:row>63</xdr:row>
          <xdr:rowOff>152400</xdr:rowOff>
        </xdr:to>
        <xdr:sp macro="" textlink="">
          <xdr:nvSpPr>
            <xdr:cNvPr id="4287514" name="Drop Down 26" hidden="1">
              <a:extLst>
                <a:ext uri="{63B3BB69-23CF-44E3-9099-C40C66FF867C}">
                  <a14:compatExt spid="_x0000_s4287514"/>
                </a:ext>
                <a:ext uri="{FF2B5EF4-FFF2-40B4-BE49-F238E27FC236}">
                  <a16:creationId xmlns:a16="http://schemas.microsoft.com/office/drawing/2014/main" id="{00000000-0008-0000-0000-00001A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64</xdr:row>
          <xdr:rowOff>57150</xdr:rowOff>
        </xdr:from>
        <xdr:to>
          <xdr:col>4</xdr:col>
          <xdr:colOff>895350</xdr:colOff>
          <xdr:row>65</xdr:row>
          <xdr:rowOff>152400</xdr:rowOff>
        </xdr:to>
        <xdr:sp macro="" textlink="">
          <xdr:nvSpPr>
            <xdr:cNvPr id="2" name="Drop Down 27" hidden="1">
              <a:extLst>
                <a:ext uri="{63B3BB69-23CF-44E3-9099-C40C66FF867C}">
                  <a14:compatExt spid="_x0000_s4287515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66</xdr:row>
          <xdr:rowOff>57150</xdr:rowOff>
        </xdr:from>
        <xdr:to>
          <xdr:col>4</xdr:col>
          <xdr:colOff>895350</xdr:colOff>
          <xdr:row>67</xdr:row>
          <xdr:rowOff>152400</xdr:rowOff>
        </xdr:to>
        <xdr:sp macro="" textlink="">
          <xdr:nvSpPr>
            <xdr:cNvPr id="4287516" name="Drop Down 28" hidden="1">
              <a:extLst>
                <a:ext uri="{63B3BB69-23CF-44E3-9099-C40C66FF867C}">
                  <a14:compatExt spid="_x0000_s4287516"/>
                </a:ext>
                <a:ext uri="{FF2B5EF4-FFF2-40B4-BE49-F238E27FC236}">
                  <a16:creationId xmlns:a16="http://schemas.microsoft.com/office/drawing/2014/main" id="{00000000-0008-0000-0000-00001C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68</xdr:row>
          <xdr:rowOff>57150</xdr:rowOff>
        </xdr:from>
        <xdr:to>
          <xdr:col>4</xdr:col>
          <xdr:colOff>895350</xdr:colOff>
          <xdr:row>69</xdr:row>
          <xdr:rowOff>152400</xdr:rowOff>
        </xdr:to>
        <xdr:sp macro="" textlink="">
          <xdr:nvSpPr>
            <xdr:cNvPr id="4287517" name="Drop Down 29" hidden="1">
              <a:extLst>
                <a:ext uri="{63B3BB69-23CF-44E3-9099-C40C66FF867C}">
                  <a14:compatExt spid="_x0000_s4287517"/>
                </a:ext>
                <a:ext uri="{FF2B5EF4-FFF2-40B4-BE49-F238E27FC236}">
                  <a16:creationId xmlns:a16="http://schemas.microsoft.com/office/drawing/2014/main" id="{00000000-0008-0000-0000-00001D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70</xdr:row>
          <xdr:rowOff>57150</xdr:rowOff>
        </xdr:from>
        <xdr:to>
          <xdr:col>4</xdr:col>
          <xdr:colOff>895350</xdr:colOff>
          <xdr:row>71</xdr:row>
          <xdr:rowOff>152400</xdr:rowOff>
        </xdr:to>
        <xdr:sp macro="" textlink="">
          <xdr:nvSpPr>
            <xdr:cNvPr id="4287518" name="Drop Down 30" hidden="1">
              <a:extLst>
                <a:ext uri="{63B3BB69-23CF-44E3-9099-C40C66FF867C}">
                  <a14:compatExt spid="_x0000_s4287518"/>
                </a:ext>
                <a:ext uri="{FF2B5EF4-FFF2-40B4-BE49-F238E27FC236}">
                  <a16:creationId xmlns:a16="http://schemas.microsoft.com/office/drawing/2014/main" id="{00000000-0008-0000-0000-00001E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72</xdr:row>
          <xdr:rowOff>57150</xdr:rowOff>
        </xdr:from>
        <xdr:to>
          <xdr:col>4</xdr:col>
          <xdr:colOff>895350</xdr:colOff>
          <xdr:row>73</xdr:row>
          <xdr:rowOff>152400</xdr:rowOff>
        </xdr:to>
        <xdr:sp macro="" textlink="">
          <xdr:nvSpPr>
            <xdr:cNvPr id="4287519" name="Drop Down 31" hidden="1">
              <a:extLst>
                <a:ext uri="{63B3BB69-23CF-44E3-9099-C40C66FF867C}">
                  <a14:compatExt spid="_x0000_s4287519"/>
                </a:ext>
                <a:ext uri="{FF2B5EF4-FFF2-40B4-BE49-F238E27FC236}">
                  <a16:creationId xmlns:a16="http://schemas.microsoft.com/office/drawing/2014/main" id="{00000000-0008-0000-0000-00001F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74</xdr:row>
          <xdr:rowOff>57150</xdr:rowOff>
        </xdr:from>
        <xdr:to>
          <xdr:col>4</xdr:col>
          <xdr:colOff>895350</xdr:colOff>
          <xdr:row>75</xdr:row>
          <xdr:rowOff>152400</xdr:rowOff>
        </xdr:to>
        <xdr:sp macro="" textlink="">
          <xdr:nvSpPr>
            <xdr:cNvPr id="4287520" name="Drop Down 32" hidden="1">
              <a:extLst>
                <a:ext uri="{63B3BB69-23CF-44E3-9099-C40C66FF867C}">
                  <a14:compatExt spid="_x0000_s4287520"/>
                </a:ext>
                <a:ext uri="{FF2B5EF4-FFF2-40B4-BE49-F238E27FC236}">
                  <a16:creationId xmlns:a16="http://schemas.microsoft.com/office/drawing/2014/main" id="{00000000-0008-0000-0000-000020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76</xdr:row>
          <xdr:rowOff>57150</xdr:rowOff>
        </xdr:from>
        <xdr:to>
          <xdr:col>4</xdr:col>
          <xdr:colOff>895350</xdr:colOff>
          <xdr:row>77</xdr:row>
          <xdr:rowOff>152400</xdr:rowOff>
        </xdr:to>
        <xdr:sp macro="" textlink="">
          <xdr:nvSpPr>
            <xdr:cNvPr id="4287521" name="Drop Down 33" hidden="1">
              <a:extLst>
                <a:ext uri="{63B3BB69-23CF-44E3-9099-C40C66FF867C}">
                  <a14:compatExt spid="_x0000_s4287521"/>
                </a:ext>
                <a:ext uri="{FF2B5EF4-FFF2-40B4-BE49-F238E27FC236}">
                  <a16:creationId xmlns:a16="http://schemas.microsoft.com/office/drawing/2014/main" id="{00000000-0008-0000-0000-000021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78</xdr:row>
          <xdr:rowOff>57150</xdr:rowOff>
        </xdr:from>
        <xdr:to>
          <xdr:col>4</xdr:col>
          <xdr:colOff>895350</xdr:colOff>
          <xdr:row>79</xdr:row>
          <xdr:rowOff>152400</xdr:rowOff>
        </xdr:to>
        <xdr:sp macro="" textlink="">
          <xdr:nvSpPr>
            <xdr:cNvPr id="4287522" name="Drop Down 34" hidden="1">
              <a:extLst>
                <a:ext uri="{63B3BB69-23CF-44E3-9099-C40C66FF867C}">
                  <a14:compatExt spid="_x0000_s4287522"/>
                </a:ext>
                <a:ext uri="{FF2B5EF4-FFF2-40B4-BE49-F238E27FC236}">
                  <a16:creationId xmlns:a16="http://schemas.microsoft.com/office/drawing/2014/main" id="{00000000-0008-0000-0000-000022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80</xdr:row>
          <xdr:rowOff>57150</xdr:rowOff>
        </xdr:from>
        <xdr:to>
          <xdr:col>4</xdr:col>
          <xdr:colOff>895350</xdr:colOff>
          <xdr:row>81</xdr:row>
          <xdr:rowOff>152400</xdr:rowOff>
        </xdr:to>
        <xdr:sp macro="" textlink="">
          <xdr:nvSpPr>
            <xdr:cNvPr id="4287523" name="Drop Down 35" hidden="1">
              <a:extLst>
                <a:ext uri="{63B3BB69-23CF-44E3-9099-C40C66FF867C}">
                  <a14:compatExt spid="_x0000_s4287523"/>
                </a:ext>
                <a:ext uri="{FF2B5EF4-FFF2-40B4-BE49-F238E27FC236}">
                  <a16:creationId xmlns:a16="http://schemas.microsoft.com/office/drawing/2014/main" id="{00000000-0008-0000-0000-000023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82</xdr:row>
          <xdr:rowOff>57150</xdr:rowOff>
        </xdr:from>
        <xdr:to>
          <xdr:col>4</xdr:col>
          <xdr:colOff>895350</xdr:colOff>
          <xdr:row>83</xdr:row>
          <xdr:rowOff>152400</xdr:rowOff>
        </xdr:to>
        <xdr:sp macro="" textlink="">
          <xdr:nvSpPr>
            <xdr:cNvPr id="4287524" name="Drop Down 36" hidden="1">
              <a:extLst>
                <a:ext uri="{63B3BB69-23CF-44E3-9099-C40C66FF867C}">
                  <a14:compatExt spid="_x0000_s4287524"/>
                </a:ext>
                <a:ext uri="{FF2B5EF4-FFF2-40B4-BE49-F238E27FC236}">
                  <a16:creationId xmlns:a16="http://schemas.microsoft.com/office/drawing/2014/main" id="{00000000-0008-0000-0000-000024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84</xdr:row>
          <xdr:rowOff>57150</xdr:rowOff>
        </xdr:from>
        <xdr:to>
          <xdr:col>4</xdr:col>
          <xdr:colOff>895350</xdr:colOff>
          <xdr:row>85</xdr:row>
          <xdr:rowOff>152400</xdr:rowOff>
        </xdr:to>
        <xdr:sp macro="" textlink="">
          <xdr:nvSpPr>
            <xdr:cNvPr id="4287525" name="Drop Down 37" hidden="1">
              <a:extLst>
                <a:ext uri="{63B3BB69-23CF-44E3-9099-C40C66FF867C}">
                  <a14:compatExt spid="_x0000_s4287525"/>
                </a:ext>
                <a:ext uri="{FF2B5EF4-FFF2-40B4-BE49-F238E27FC236}">
                  <a16:creationId xmlns:a16="http://schemas.microsoft.com/office/drawing/2014/main" id="{00000000-0008-0000-0000-000025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86</xdr:row>
          <xdr:rowOff>57150</xdr:rowOff>
        </xdr:from>
        <xdr:to>
          <xdr:col>4</xdr:col>
          <xdr:colOff>895350</xdr:colOff>
          <xdr:row>87</xdr:row>
          <xdr:rowOff>152400</xdr:rowOff>
        </xdr:to>
        <xdr:sp macro="" textlink="">
          <xdr:nvSpPr>
            <xdr:cNvPr id="4287526" name="Drop Down 38" hidden="1">
              <a:extLst>
                <a:ext uri="{63B3BB69-23CF-44E3-9099-C40C66FF867C}">
                  <a14:compatExt spid="_x0000_s4287526"/>
                </a:ext>
                <a:ext uri="{FF2B5EF4-FFF2-40B4-BE49-F238E27FC236}">
                  <a16:creationId xmlns:a16="http://schemas.microsoft.com/office/drawing/2014/main" id="{00000000-0008-0000-0000-000026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88</xdr:row>
          <xdr:rowOff>57150</xdr:rowOff>
        </xdr:from>
        <xdr:to>
          <xdr:col>4</xdr:col>
          <xdr:colOff>895350</xdr:colOff>
          <xdr:row>89</xdr:row>
          <xdr:rowOff>152400</xdr:rowOff>
        </xdr:to>
        <xdr:sp macro="" textlink="">
          <xdr:nvSpPr>
            <xdr:cNvPr id="4287527" name="Drop Down 39" hidden="1">
              <a:extLst>
                <a:ext uri="{63B3BB69-23CF-44E3-9099-C40C66FF867C}">
                  <a14:compatExt spid="_x0000_s4287527"/>
                </a:ext>
                <a:ext uri="{FF2B5EF4-FFF2-40B4-BE49-F238E27FC236}">
                  <a16:creationId xmlns:a16="http://schemas.microsoft.com/office/drawing/2014/main" id="{00000000-0008-0000-0000-000027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90</xdr:row>
          <xdr:rowOff>57150</xdr:rowOff>
        </xdr:from>
        <xdr:to>
          <xdr:col>4</xdr:col>
          <xdr:colOff>895350</xdr:colOff>
          <xdr:row>91</xdr:row>
          <xdr:rowOff>152400</xdr:rowOff>
        </xdr:to>
        <xdr:sp macro="" textlink="">
          <xdr:nvSpPr>
            <xdr:cNvPr id="4287528" name="Drop Down 40" hidden="1">
              <a:extLst>
                <a:ext uri="{63B3BB69-23CF-44E3-9099-C40C66FF867C}">
                  <a14:compatExt spid="_x0000_s4287528"/>
                </a:ext>
                <a:ext uri="{FF2B5EF4-FFF2-40B4-BE49-F238E27FC236}">
                  <a16:creationId xmlns:a16="http://schemas.microsoft.com/office/drawing/2014/main" id="{00000000-0008-0000-0000-000028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92</xdr:row>
          <xdr:rowOff>57150</xdr:rowOff>
        </xdr:from>
        <xdr:to>
          <xdr:col>4</xdr:col>
          <xdr:colOff>895350</xdr:colOff>
          <xdr:row>93</xdr:row>
          <xdr:rowOff>152400</xdr:rowOff>
        </xdr:to>
        <xdr:sp macro="" textlink="">
          <xdr:nvSpPr>
            <xdr:cNvPr id="4287529" name="Drop Down 41" hidden="1">
              <a:extLst>
                <a:ext uri="{63B3BB69-23CF-44E3-9099-C40C66FF867C}">
                  <a14:compatExt spid="_x0000_s4287529"/>
                </a:ext>
                <a:ext uri="{FF2B5EF4-FFF2-40B4-BE49-F238E27FC236}">
                  <a16:creationId xmlns:a16="http://schemas.microsoft.com/office/drawing/2014/main" id="{00000000-0008-0000-0000-000029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94</xdr:row>
          <xdr:rowOff>57150</xdr:rowOff>
        </xdr:from>
        <xdr:to>
          <xdr:col>4</xdr:col>
          <xdr:colOff>895350</xdr:colOff>
          <xdr:row>95</xdr:row>
          <xdr:rowOff>152400</xdr:rowOff>
        </xdr:to>
        <xdr:sp macro="" textlink="">
          <xdr:nvSpPr>
            <xdr:cNvPr id="4287530" name="Drop Down 42" hidden="1">
              <a:extLst>
                <a:ext uri="{63B3BB69-23CF-44E3-9099-C40C66FF867C}">
                  <a14:compatExt spid="_x0000_s4287530"/>
                </a:ext>
                <a:ext uri="{FF2B5EF4-FFF2-40B4-BE49-F238E27FC236}">
                  <a16:creationId xmlns:a16="http://schemas.microsoft.com/office/drawing/2014/main" id="{00000000-0008-0000-0000-00002A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96</xdr:row>
          <xdr:rowOff>57150</xdr:rowOff>
        </xdr:from>
        <xdr:to>
          <xdr:col>4</xdr:col>
          <xdr:colOff>895350</xdr:colOff>
          <xdr:row>97</xdr:row>
          <xdr:rowOff>152400</xdr:rowOff>
        </xdr:to>
        <xdr:sp macro="" textlink="">
          <xdr:nvSpPr>
            <xdr:cNvPr id="4287531" name="Drop Down 43" hidden="1">
              <a:extLst>
                <a:ext uri="{63B3BB69-23CF-44E3-9099-C40C66FF867C}">
                  <a14:compatExt spid="_x0000_s4287531"/>
                </a:ext>
                <a:ext uri="{FF2B5EF4-FFF2-40B4-BE49-F238E27FC236}">
                  <a16:creationId xmlns:a16="http://schemas.microsoft.com/office/drawing/2014/main" id="{00000000-0008-0000-0000-00002B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98</xdr:row>
          <xdr:rowOff>57150</xdr:rowOff>
        </xdr:from>
        <xdr:to>
          <xdr:col>4</xdr:col>
          <xdr:colOff>895350</xdr:colOff>
          <xdr:row>99</xdr:row>
          <xdr:rowOff>152400</xdr:rowOff>
        </xdr:to>
        <xdr:sp macro="" textlink="">
          <xdr:nvSpPr>
            <xdr:cNvPr id="4287532" name="Drop Down 44" hidden="1">
              <a:extLst>
                <a:ext uri="{63B3BB69-23CF-44E3-9099-C40C66FF867C}">
                  <a14:compatExt spid="_x0000_s4287532"/>
                </a:ext>
                <a:ext uri="{FF2B5EF4-FFF2-40B4-BE49-F238E27FC236}">
                  <a16:creationId xmlns:a16="http://schemas.microsoft.com/office/drawing/2014/main" id="{00000000-0008-0000-0000-00002C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100</xdr:row>
          <xdr:rowOff>57150</xdr:rowOff>
        </xdr:from>
        <xdr:to>
          <xdr:col>4</xdr:col>
          <xdr:colOff>895350</xdr:colOff>
          <xdr:row>101</xdr:row>
          <xdr:rowOff>152400</xdr:rowOff>
        </xdr:to>
        <xdr:sp macro="" textlink="">
          <xdr:nvSpPr>
            <xdr:cNvPr id="4287533" name="Drop Down 45" hidden="1">
              <a:extLst>
                <a:ext uri="{63B3BB69-23CF-44E3-9099-C40C66FF867C}">
                  <a14:compatExt spid="_x0000_s4287533"/>
                </a:ext>
                <a:ext uri="{FF2B5EF4-FFF2-40B4-BE49-F238E27FC236}">
                  <a16:creationId xmlns:a16="http://schemas.microsoft.com/office/drawing/2014/main" id="{00000000-0008-0000-0000-00002D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102</xdr:row>
          <xdr:rowOff>57150</xdr:rowOff>
        </xdr:from>
        <xdr:to>
          <xdr:col>4</xdr:col>
          <xdr:colOff>895350</xdr:colOff>
          <xdr:row>103</xdr:row>
          <xdr:rowOff>152400</xdr:rowOff>
        </xdr:to>
        <xdr:sp macro="" textlink="">
          <xdr:nvSpPr>
            <xdr:cNvPr id="4287534" name="Drop Down 46" hidden="1">
              <a:extLst>
                <a:ext uri="{63B3BB69-23CF-44E3-9099-C40C66FF867C}">
                  <a14:compatExt spid="_x0000_s4287534"/>
                </a:ext>
                <a:ext uri="{FF2B5EF4-FFF2-40B4-BE49-F238E27FC236}">
                  <a16:creationId xmlns:a16="http://schemas.microsoft.com/office/drawing/2014/main" id="{00000000-0008-0000-0000-00002E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104</xdr:row>
          <xdr:rowOff>57150</xdr:rowOff>
        </xdr:from>
        <xdr:to>
          <xdr:col>4</xdr:col>
          <xdr:colOff>895350</xdr:colOff>
          <xdr:row>105</xdr:row>
          <xdr:rowOff>152400</xdr:rowOff>
        </xdr:to>
        <xdr:sp macro="" textlink="">
          <xdr:nvSpPr>
            <xdr:cNvPr id="4287535" name="Drop Down 47" hidden="1">
              <a:extLst>
                <a:ext uri="{63B3BB69-23CF-44E3-9099-C40C66FF867C}">
                  <a14:compatExt spid="_x0000_s4287535"/>
                </a:ext>
                <a:ext uri="{FF2B5EF4-FFF2-40B4-BE49-F238E27FC236}">
                  <a16:creationId xmlns:a16="http://schemas.microsoft.com/office/drawing/2014/main" id="{00000000-0008-0000-0000-00002F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106</xdr:row>
          <xdr:rowOff>57150</xdr:rowOff>
        </xdr:from>
        <xdr:to>
          <xdr:col>4</xdr:col>
          <xdr:colOff>895350</xdr:colOff>
          <xdr:row>107</xdr:row>
          <xdr:rowOff>152400</xdr:rowOff>
        </xdr:to>
        <xdr:sp macro="" textlink="">
          <xdr:nvSpPr>
            <xdr:cNvPr id="4287536" name="Drop Down 48" hidden="1">
              <a:extLst>
                <a:ext uri="{63B3BB69-23CF-44E3-9099-C40C66FF867C}">
                  <a14:compatExt spid="_x0000_s4287536"/>
                </a:ext>
                <a:ext uri="{FF2B5EF4-FFF2-40B4-BE49-F238E27FC236}">
                  <a16:creationId xmlns:a16="http://schemas.microsoft.com/office/drawing/2014/main" id="{00000000-0008-0000-0000-000030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52</xdr:row>
          <xdr:rowOff>57150</xdr:rowOff>
        </xdr:from>
        <xdr:to>
          <xdr:col>4</xdr:col>
          <xdr:colOff>895350</xdr:colOff>
          <xdr:row>53</xdr:row>
          <xdr:rowOff>152400</xdr:rowOff>
        </xdr:to>
        <xdr:sp macro="" textlink="">
          <xdr:nvSpPr>
            <xdr:cNvPr id="4287537" name="Drop Down 49" hidden="1">
              <a:extLst>
                <a:ext uri="{63B3BB69-23CF-44E3-9099-C40C66FF867C}">
                  <a14:compatExt spid="_x0000_s4287537"/>
                </a:ext>
                <a:ext uri="{FF2B5EF4-FFF2-40B4-BE49-F238E27FC236}">
                  <a16:creationId xmlns:a16="http://schemas.microsoft.com/office/drawing/2014/main" id="{00000000-0008-0000-0000-0000316C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542925</xdr:colOff>
      <xdr:row>0</xdr:row>
      <xdr:rowOff>219075</xdr:rowOff>
    </xdr:from>
    <xdr:to>
      <xdr:col>2</xdr:col>
      <xdr:colOff>1066800</xdr:colOff>
      <xdr:row>0</xdr:row>
      <xdr:rowOff>220133</xdr:rowOff>
    </xdr:to>
    <xdr:pic>
      <xdr:nvPicPr>
        <xdr:cNvPr id="51" name="Рисунок 50">
          <a:extLst>
            <a:ext uri="{FF2B5EF4-FFF2-40B4-BE49-F238E27FC236}">
              <a16:creationId xmlns:a16="http://schemas.microsoft.com/office/drawing/2014/main" id="{77EA4637-98CC-46E7-836A-9A85D60AC4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219075"/>
          <a:ext cx="1285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0</xdr:row>
      <xdr:rowOff>38100</xdr:rowOff>
    </xdr:from>
    <xdr:to>
      <xdr:col>1</xdr:col>
      <xdr:colOff>457200</xdr:colOff>
      <xdr:row>0</xdr:row>
      <xdr:rowOff>666750</xdr:rowOff>
    </xdr:to>
    <xdr:pic>
      <xdr:nvPicPr>
        <xdr:cNvPr id="52" name="Рисунок 23" descr="Лого КПС">
          <a:extLst>
            <a:ext uri="{FF2B5EF4-FFF2-40B4-BE49-F238E27FC236}">
              <a16:creationId xmlns:a16="http://schemas.microsoft.com/office/drawing/2014/main" id="{865DB5F2-B3DB-4E87-9741-F9607AAA8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685800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420461</xdr:colOff>
      <xdr:row>0</xdr:row>
      <xdr:rowOff>225880</xdr:rowOff>
    </xdr:from>
    <xdr:to>
      <xdr:col>3</xdr:col>
      <xdr:colOff>763361</xdr:colOff>
      <xdr:row>0</xdr:row>
      <xdr:rowOff>522213</xdr:rowOff>
    </xdr:to>
    <xdr:pic>
      <xdr:nvPicPr>
        <xdr:cNvPr id="53" name="Рисунок 2">
          <a:extLst>
            <a:ext uri="{FF2B5EF4-FFF2-40B4-BE49-F238E27FC236}">
              <a16:creationId xmlns:a16="http://schemas.microsoft.com/office/drawing/2014/main" id="{31026063-6BD4-4291-8EB3-0E6F51D72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294" y="225880"/>
          <a:ext cx="2205567" cy="296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226</xdr:row>
          <xdr:rowOff>152400</xdr:rowOff>
        </xdr:from>
        <xdr:to>
          <xdr:col>3</xdr:col>
          <xdr:colOff>714375</xdr:colOff>
          <xdr:row>228</xdr:row>
          <xdr:rowOff>0</xdr:rowOff>
        </xdr:to>
        <xdr:sp macro="" textlink="">
          <xdr:nvSpPr>
            <xdr:cNvPr id="4288513" name="Drop Down 1" hidden="1">
              <a:extLst>
                <a:ext uri="{63B3BB69-23CF-44E3-9099-C40C66FF867C}">
                  <a14:compatExt spid="_x0000_s4288513"/>
                </a:ext>
                <a:ext uri="{FF2B5EF4-FFF2-40B4-BE49-F238E27FC236}">
                  <a16:creationId xmlns:a16="http://schemas.microsoft.com/office/drawing/2014/main" id="{00000000-0008-0000-0100-000001704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PS-PDC\_kps\&#1055;&#1088;&#1086;&#1075;&#1088;&#1072;&#1084;&#1084;&#1099;%20&#1058;&#1045;&#1057;&#1058;&#1067;\&#1048;&#1041;&#1054;&#1061;%20&#1087;&#1088;&#1086;&#1075;&#1088;&#1072;&#1084;&#1084;&#1099;\&#1040;&#1085;&#1090;&#1080;&#1073;&#1080;&#1086;&#1090;&#1080;&#1082;&#1080;%20&#1048;&#1041;&#1054;&#1061;\&#1048;&#1060;&#1040;-&#1061;&#1083;&#1086;&#1088;&#1072;&#1084;&#1092;&#1077;&#1085;&#1080;&#1082;&#1086;&#1083;%20&#1050;&#1086;&#1085;&#1090;&#1088;&#1086;&#1083;&#1100;%20&#1082;&#1072;&#1095;&#1077;&#1089;&#1090;&#1074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 холостой пробой"/>
      <sheetName val="Хлорамфеникол"/>
      <sheetName val="Worksheet"/>
      <sheetName val="Лист1"/>
    </sheetNames>
    <sheetDataSet>
      <sheetData sheetId="0">
        <row r="61">
          <cell r="H61">
            <v>10</v>
          </cell>
        </row>
      </sheetData>
      <sheetData sheetId="1">
        <row r="5">
          <cell r="Q5" t="str">
            <v>нннн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4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11"/>
  <sheetViews>
    <sheetView tabSelected="1" zoomScale="90" zoomScaleNormal="90" zoomScaleSheetLayoutView="90" workbookViewId="0">
      <selection activeCell="J17" sqref="J17"/>
    </sheetView>
  </sheetViews>
  <sheetFormatPr defaultRowHeight="15"/>
  <cols>
    <col min="1" max="1" width="3.42578125" style="19" customWidth="1"/>
    <col min="2" max="2" width="11.42578125" style="19" customWidth="1"/>
    <col min="3" max="3" width="16.42578125" style="19" customWidth="1"/>
    <col min="4" max="5" width="14" style="19" customWidth="1"/>
    <col min="6" max="7" width="12.85546875" style="19" customWidth="1"/>
    <col min="8" max="8" width="7.5703125" style="19" customWidth="1"/>
    <col min="9" max="9" width="7.140625" style="19" hidden="1" customWidth="1"/>
    <col min="10" max="10" width="12.85546875" style="19" customWidth="1"/>
    <col min="11" max="11" width="14.7109375" style="19" customWidth="1"/>
    <col min="12" max="13" width="12.85546875" style="19" customWidth="1"/>
    <col min="14" max="14" width="20.28515625" style="19" customWidth="1"/>
    <col min="15" max="16" width="13.140625" style="19" customWidth="1"/>
    <col min="17" max="17" width="26.85546875" style="19" customWidth="1"/>
    <col min="18" max="18" width="6.7109375" style="19" customWidth="1"/>
    <col min="19" max="19" width="12.42578125" hidden="1" customWidth="1"/>
    <col min="20" max="20" width="15.7109375" hidden="1" customWidth="1"/>
    <col min="21" max="21" width="20.5703125" hidden="1" customWidth="1"/>
    <col min="22" max="22" width="26" hidden="1" customWidth="1"/>
    <col min="23" max="23" width="9.140625" customWidth="1"/>
  </cols>
  <sheetData>
    <row r="1" spans="1:22" ht="69" customHeight="1" thickBot="1">
      <c r="A1" s="188"/>
      <c r="B1" s="189"/>
      <c r="C1" s="189"/>
      <c r="D1" s="189"/>
      <c r="E1" s="190" t="s">
        <v>95</v>
      </c>
      <c r="F1" s="191"/>
      <c r="G1" s="191"/>
      <c r="H1" s="191"/>
      <c r="I1" s="192"/>
      <c r="J1" s="193"/>
      <c r="K1" s="5"/>
      <c r="L1" s="5"/>
      <c r="M1" s="5"/>
      <c r="N1" s="5"/>
      <c r="O1" s="5"/>
      <c r="P1" s="5"/>
      <c r="Q1" s="5"/>
      <c r="R1" s="5"/>
    </row>
    <row r="2" spans="1:22" ht="86.25" customHeight="1">
      <c r="A2" s="154" t="s">
        <v>94</v>
      </c>
      <c r="B2" s="154"/>
      <c r="C2" s="154"/>
      <c r="D2" s="154"/>
      <c r="E2" s="154"/>
      <c r="F2" s="154"/>
      <c r="G2" s="154"/>
      <c r="H2" s="154"/>
      <c r="I2" s="5"/>
      <c r="J2" s="5"/>
      <c r="K2" s="5"/>
      <c r="L2" s="5"/>
      <c r="M2" s="5"/>
      <c r="N2" s="5"/>
      <c r="O2" s="5"/>
      <c r="P2" s="5"/>
      <c r="Q2" s="5"/>
      <c r="R2" s="5"/>
    </row>
    <row r="3" spans="1:22" ht="15.75">
      <c r="A3" s="3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22" ht="15" customHeight="1">
      <c r="A4" s="5"/>
      <c r="B4" s="5"/>
      <c r="C4" s="6"/>
      <c r="D4" s="6"/>
      <c r="E4" s="6"/>
      <c r="F4" s="6"/>
      <c r="G4" s="6"/>
      <c r="H4" s="6"/>
      <c r="I4" s="5"/>
      <c r="J4" s="5"/>
      <c r="K4" s="5"/>
      <c r="L4" s="5"/>
      <c r="M4" s="5"/>
      <c r="N4" s="5"/>
      <c r="O4" s="5"/>
      <c r="P4" s="5"/>
      <c r="Q4" s="5"/>
      <c r="R4" s="5"/>
      <c r="T4" s="44" t="s">
        <v>27</v>
      </c>
      <c r="U4" s="45" t="s">
        <v>28</v>
      </c>
      <c r="V4" s="45" t="s">
        <v>29</v>
      </c>
    </row>
    <row r="5" spans="1:22">
      <c r="A5" s="144" t="s">
        <v>0</v>
      </c>
      <c r="B5" s="145"/>
      <c r="C5" s="146"/>
      <c r="D5" s="146"/>
      <c r="E5" s="146"/>
      <c r="F5" s="146"/>
      <c r="G5" s="146"/>
      <c r="H5" s="146"/>
      <c r="M5" s="24"/>
      <c r="N5" s="5"/>
      <c r="O5" s="5"/>
      <c r="P5" s="5"/>
      <c r="Q5" s="5"/>
      <c r="R5" s="5"/>
      <c r="S5">
        <v>1</v>
      </c>
      <c r="T5" t="s">
        <v>33</v>
      </c>
      <c r="U5" s="44">
        <v>17</v>
      </c>
      <c r="V5" s="44">
        <v>16</v>
      </c>
    </row>
    <row r="6" spans="1:22">
      <c r="A6" s="144" t="s">
        <v>1</v>
      </c>
      <c r="B6" s="145"/>
      <c r="C6" s="146"/>
      <c r="D6" s="146"/>
      <c r="E6" s="146"/>
      <c r="F6" s="146"/>
      <c r="G6" s="146"/>
      <c r="H6" s="146"/>
      <c r="M6" s="24"/>
      <c r="N6" s="5"/>
      <c r="O6" s="5"/>
      <c r="P6" s="5"/>
      <c r="Q6" s="5"/>
      <c r="R6" s="5"/>
      <c r="S6">
        <v>2</v>
      </c>
      <c r="T6" t="s">
        <v>34</v>
      </c>
      <c r="U6" s="44">
        <v>17</v>
      </c>
      <c r="V6" s="44">
        <v>16</v>
      </c>
    </row>
    <row r="7" spans="1:22">
      <c r="A7" s="144" t="s">
        <v>2</v>
      </c>
      <c r="B7" s="145"/>
      <c r="C7" s="146"/>
      <c r="D7" s="146"/>
      <c r="E7" s="146"/>
      <c r="F7" s="146"/>
      <c r="G7" s="146"/>
      <c r="H7" s="146"/>
      <c r="M7" s="24"/>
      <c r="N7" s="5"/>
      <c r="O7" s="5"/>
      <c r="P7" s="5"/>
      <c r="Q7" s="5"/>
      <c r="R7" s="5"/>
      <c r="S7">
        <v>3</v>
      </c>
      <c r="T7" t="s">
        <v>35</v>
      </c>
      <c r="U7" s="44">
        <v>22</v>
      </c>
      <c r="V7" s="44">
        <v>18</v>
      </c>
    </row>
    <row r="8" spans="1:22">
      <c r="A8" s="147"/>
      <c r="B8" s="145"/>
      <c r="C8" s="146"/>
      <c r="D8" s="146"/>
      <c r="E8" s="146"/>
      <c r="F8" s="146"/>
      <c r="G8" s="146"/>
      <c r="H8" s="146"/>
      <c r="M8" s="24"/>
      <c r="N8" s="5"/>
      <c r="O8" s="5"/>
      <c r="P8" s="5"/>
      <c r="Q8" s="5"/>
      <c r="R8" s="5"/>
      <c r="S8">
        <v>4</v>
      </c>
      <c r="T8" t="s">
        <v>36</v>
      </c>
      <c r="U8" s="44">
        <v>19</v>
      </c>
      <c r="V8" s="44">
        <v>18</v>
      </c>
    </row>
    <row r="9" spans="1:22">
      <c r="A9" s="51"/>
      <c r="B9" s="52"/>
      <c r="C9" s="53"/>
      <c r="D9" s="53"/>
      <c r="E9" s="53"/>
      <c r="F9" s="53"/>
      <c r="G9" s="53"/>
      <c r="H9" s="53"/>
      <c r="M9" s="24"/>
      <c r="N9" s="5"/>
      <c r="O9" s="5"/>
      <c r="P9" s="5"/>
      <c r="Q9" s="5"/>
      <c r="R9" s="5"/>
      <c r="S9">
        <v>5</v>
      </c>
      <c r="T9" s="46" t="s">
        <v>37</v>
      </c>
      <c r="U9" s="44">
        <v>17</v>
      </c>
      <c r="V9" s="44">
        <v>16</v>
      </c>
    </row>
    <row r="10" spans="1:22" ht="15.75">
      <c r="A10" s="7" t="s">
        <v>3</v>
      </c>
      <c r="B10" s="8"/>
      <c r="C10" s="6"/>
      <c r="D10" s="6"/>
      <c r="E10" s="6"/>
      <c r="F10" s="6"/>
      <c r="G10" s="6"/>
      <c r="H10" s="6"/>
      <c r="I10" s="5"/>
      <c r="J10" s="5"/>
      <c r="K10" s="5"/>
      <c r="L10" s="5"/>
      <c r="M10" s="5"/>
      <c r="N10" s="5"/>
      <c r="O10" s="5"/>
      <c r="P10" s="5"/>
      <c r="Q10" s="5"/>
      <c r="R10" s="5"/>
      <c r="S10">
        <v>6</v>
      </c>
      <c r="T10" s="46" t="s">
        <v>38</v>
      </c>
      <c r="U10" s="44">
        <v>19</v>
      </c>
      <c r="V10" s="44">
        <v>16</v>
      </c>
    </row>
    <row r="11" spans="1:22">
      <c r="A11" s="148" t="s">
        <v>13</v>
      </c>
      <c r="B11" s="149"/>
      <c r="C11" s="149"/>
      <c r="D11" s="150" t="s">
        <v>15</v>
      </c>
      <c r="E11" s="151"/>
      <c r="F11" s="18" t="s">
        <v>14</v>
      </c>
      <c r="G11" s="18" t="s">
        <v>4</v>
      </c>
      <c r="I11" s="18" t="s">
        <v>17</v>
      </c>
      <c r="N11" s="22"/>
      <c r="O11" s="22"/>
      <c r="Q11" s="22"/>
      <c r="R11" s="9"/>
      <c r="S11">
        <v>7</v>
      </c>
      <c r="T11" s="46" t="s">
        <v>39</v>
      </c>
      <c r="U11" s="44">
        <v>16</v>
      </c>
      <c r="V11" s="44">
        <v>18</v>
      </c>
    </row>
    <row r="12" spans="1:22">
      <c r="A12" s="32" t="s">
        <v>5</v>
      </c>
      <c r="B12" s="41">
        <v>0</v>
      </c>
      <c r="C12" s="33" t="s">
        <v>32</v>
      </c>
      <c r="D12" s="27">
        <v>2.0369999999999999</v>
      </c>
      <c r="E12" s="28">
        <v>1.91</v>
      </c>
      <c r="F12" s="11">
        <f t="shared" ref="F12:F17" si="0">IF(OR(D12="",E12=""),"",AVERAGE(D12:E12)/AVERAGE($D$12:$E$12))</f>
        <v>1</v>
      </c>
      <c r="G12" s="10">
        <f t="shared" ref="G12:G17" si="1">IF(OR(D12="",E12=""),"",IF(D12=E12,"0,00%",STDEV(D12:E12)/AVERAGE(D12:E12)))</f>
        <v>4.550421140648165E-2</v>
      </c>
      <c r="I12" s="12"/>
      <c r="N12" s="23"/>
      <c r="O12" s="16"/>
      <c r="Q12" s="23"/>
      <c r="R12" s="9"/>
    </row>
    <row r="13" spans="1:22">
      <c r="A13" s="32" t="s">
        <v>6</v>
      </c>
      <c r="B13" s="42">
        <v>0.5</v>
      </c>
      <c r="C13" s="33" t="s">
        <v>32</v>
      </c>
      <c r="D13" s="29">
        <v>1.738</v>
      </c>
      <c r="E13" s="26">
        <v>1.78</v>
      </c>
      <c r="F13" s="11">
        <f t="shared" si="0"/>
        <v>0.89130985558652132</v>
      </c>
      <c r="G13" s="10">
        <f t="shared" si="1"/>
        <v>1.6883732126114284E-2</v>
      </c>
      <c r="I13" s="12">
        <f>LN(B13)</f>
        <v>-0.69314718055994529</v>
      </c>
      <c r="N13" s="16"/>
      <c r="O13" s="16"/>
      <c r="Q13" s="16"/>
      <c r="R13" s="13"/>
      <c r="T13" s="46"/>
      <c r="U13" s="44"/>
      <c r="V13" s="44"/>
    </row>
    <row r="14" spans="1:22">
      <c r="A14" s="32" t="s">
        <v>7</v>
      </c>
      <c r="B14" s="42">
        <v>1</v>
      </c>
      <c r="C14" s="33" t="s">
        <v>32</v>
      </c>
      <c r="D14" s="27">
        <v>1.5780000000000001</v>
      </c>
      <c r="E14" s="28">
        <v>1.498</v>
      </c>
      <c r="F14" s="11">
        <f t="shared" si="0"/>
        <v>0.77932607043324043</v>
      </c>
      <c r="G14" s="10">
        <f t="shared" si="1"/>
        <v>3.6780586797739823E-2</v>
      </c>
      <c r="I14" s="12">
        <f>LN(B14)</f>
        <v>0</v>
      </c>
      <c r="N14" s="16"/>
      <c r="O14" s="16"/>
      <c r="Q14" s="16"/>
      <c r="R14" s="13"/>
      <c r="T14" s="46"/>
      <c r="U14" s="44"/>
      <c r="V14" s="44"/>
    </row>
    <row r="15" spans="1:22">
      <c r="A15" s="32" t="s">
        <v>8</v>
      </c>
      <c r="B15" s="43">
        <v>3</v>
      </c>
      <c r="C15" s="33" t="s">
        <v>32</v>
      </c>
      <c r="D15" s="28">
        <v>0.98599999999999999</v>
      </c>
      <c r="E15" s="28">
        <v>0.97899999999999998</v>
      </c>
      <c r="F15" s="11">
        <f t="shared" si="0"/>
        <v>0.49784646567012919</v>
      </c>
      <c r="G15" s="10">
        <f t="shared" si="1"/>
        <v>5.037910909217137E-3</v>
      </c>
      <c r="I15" s="12">
        <f>LN(B15)</f>
        <v>1.0986122886681098</v>
      </c>
      <c r="N15" s="16"/>
      <c r="O15" s="16"/>
      <c r="Q15" s="16"/>
      <c r="R15" s="13"/>
      <c r="T15" s="46"/>
      <c r="U15" s="44"/>
      <c r="V15" s="44"/>
    </row>
    <row r="16" spans="1:22">
      <c r="A16" s="32" t="s">
        <v>16</v>
      </c>
      <c r="B16" s="43">
        <v>9</v>
      </c>
      <c r="C16" s="33" t="s">
        <v>32</v>
      </c>
      <c r="D16" s="28">
        <v>0.371</v>
      </c>
      <c r="E16" s="28">
        <v>0.34799999999999998</v>
      </c>
      <c r="F16" s="11">
        <f t="shared" si="0"/>
        <v>0.18216366860907016</v>
      </c>
      <c r="G16" s="10">
        <f t="shared" si="1"/>
        <v>4.5239098657275684E-2</v>
      </c>
      <c r="I16" s="12">
        <f>LN(B16)</f>
        <v>2.1972245773362196</v>
      </c>
      <c r="N16" s="16"/>
      <c r="O16" s="16"/>
      <c r="Q16" s="16"/>
      <c r="R16" s="13"/>
      <c r="T16" s="46"/>
      <c r="U16" s="44"/>
      <c r="V16" s="44"/>
    </row>
    <row r="17" spans="1:22">
      <c r="A17" s="32" t="s">
        <v>31</v>
      </c>
      <c r="B17" s="43">
        <v>27</v>
      </c>
      <c r="C17" s="33" t="s">
        <v>32</v>
      </c>
      <c r="D17" s="28">
        <v>8.7999999999999995E-2</v>
      </c>
      <c r="E17" s="28">
        <v>0.10299999999999999</v>
      </c>
      <c r="F17" s="11">
        <f t="shared" si="0"/>
        <v>4.8391183177096529E-2</v>
      </c>
      <c r="G17" s="10">
        <f t="shared" si="1"/>
        <v>0.11106389233296558</v>
      </c>
      <c r="I17" s="12">
        <f>LN(B17)</f>
        <v>3.2958368660043291</v>
      </c>
      <c r="N17" s="16"/>
      <c r="O17" s="16"/>
      <c r="Q17" s="16"/>
      <c r="R17" s="13"/>
      <c r="T17" s="46"/>
      <c r="U17" s="44"/>
      <c r="V17" s="44"/>
    </row>
    <row r="18" spans="1:22">
      <c r="A18" s="5"/>
      <c r="B18" s="5"/>
      <c r="C18" s="5"/>
      <c r="D18" s="5"/>
      <c r="E18" s="5"/>
      <c r="F18" s="5"/>
      <c r="G18" s="5"/>
      <c r="H18" s="5"/>
      <c r="I18" s="14"/>
      <c r="J18" s="14"/>
      <c r="K18" s="5"/>
      <c r="L18" s="5"/>
      <c r="M18" s="5"/>
      <c r="N18" s="15"/>
      <c r="O18" s="15"/>
      <c r="P18" s="5"/>
      <c r="Q18" s="5"/>
      <c r="R18" s="15"/>
    </row>
    <row r="19" spans="1:22" ht="13.5" customHeight="1">
      <c r="B19" s="5"/>
      <c r="C19" s="20" t="s">
        <v>47</v>
      </c>
      <c r="D19" s="16">
        <f>IF(AND(0.5&lt;=$F$13,0.5&gt;$F$14),$F$22,IF(AND(0.5&lt;=$F$14,0.5&gt;$F$15),$F$23,IF(AND(0.5&lt;=$F$15,0.5&gt;$F$16),$F$24,"не определено")))</f>
        <v>2.9748900018243596</v>
      </c>
      <c r="E19" s="1" t="s">
        <v>32</v>
      </c>
      <c r="O19" s="5"/>
      <c r="P19" s="5"/>
      <c r="Q19" s="5"/>
      <c r="R19" s="5"/>
    </row>
    <row r="20" spans="1:22" hidden="1">
      <c r="B20" s="34"/>
      <c r="C20" s="35" t="s">
        <v>19</v>
      </c>
      <c r="D20" s="35" t="s">
        <v>20</v>
      </c>
      <c r="E20" s="35" t="s">
        <v>21</v>
      </c>
      <c r="F20" s="36" t="s">
        <v>22</v>
      </c>
      <c r="I20" s="16"/>
      <c r="J20" s="16"/>
      <c r="K20" s="9"/>
      <c r="L20" s="9"/>
      <c r="M20" s="5"/>
      <c r="O20" s="5"/>
      <c r="P20" s="5"/>
      <c r="Q20" s="5"/>
      <c r="R20" s="5"/>
    </row>
    <row r="21" spans="1:22" ht="0.75" hidden="1" customHeight="1">
      <c r="B21" s="37" t="s">
        <v>18</v>
      </c>
      <c r="C21" s="38">
        <f>SLOPE(F13:F16,I13:I16)</f>
        <v>-0.24889870526701735</v>
      </c>
      <c r="D21" s="38">
        <f>INTERCEPT(F13:F16,I13:I16)</f>
        <v>0.74961303830447212</v>
      </c>
      <c r="E21" s="38">
        <f>SQRT(-CORREL(F13:F16,I13:I16))</f>
        <v>0.99773154271295861</v>
      </c>
      <c r="F21" s="38">
        <f>EXP((0.5-D21)/C21)</f>
        <v>2.7260944347148457</v>
      </c>
      <c r="I21" s="16"/>
      <c r="J21" s="16"/>
      <c r="K21" s="9"/>
      <c r="L21" s="9"/>
      <c r="M21" s="5"/>
      <c r="O21" s="5"/>
      <c r="P21" s="5"/>
      <c r="Q21" s="5"/>
      <c r="R21" s="5"/>
    </row>
    <row r="22" spans="1:22" ht="42.75" hidden="1" customHeight="1">
      <c r="B22" s="35" t="s">
        <v>23</v>
      </c>
      <c r="C22" s="38">
        <f>SLOPE(F13:F14,I13:I14)</f>
        <v>-0.16155845150061349</v>
      </c>
      <c r="D22" s="38">
        <f>INTERCEPT(F13:F14,I13:I14)</f>
        <v>0.77932607043324031</v>
      </c>
      <c r="E22" s="38">
        <f>CORREL(F13:F14,I13:I14)</f>
        <v>-1</v>
      </c>
      <c r="F22" s="38">
        <f>EXP((0.5-D22)/C22)</f>
        <v>5.6347198808624679</v>
      </c>
      <c r="M22" s="5"/>
      <c r="O22" s="5"/>
      <c r="P22" s="5"/>
      <c r="Q22" s="5"/>
      <c r="R22" s="5"/>
    </row>
    <row r="23" spans="1:22" ht="2.25" hidden="1" customHeight="1">
      <c r="B23" s="35" t="s">
        <v>24</v>
      </c>
      <c r="C23" s="38">
        <f>SLOPE(F14:F15,I14:I15)</f>
        <v>-0.25621377775080223</v>
      </c>
      <c r="D23" s="38">
        <f>INTERCEPT(F14:F15,I14:I15)</f>
        <v>0.77932607043324043</v>
      </c>
      <c r="E23" s="38">
        <f>CORREL(F14:F15,I14:I15)</f>
        <v>-1</v>
      </c>
      <c r="F23" s="38">
        <f>EXP((0.5-D23)/C23)</f>
        <v>2.9748900018243596</v>
      </c>
      <c r="M23" s="5"/>
      <c r="O23" s="5"/>
      <c r="P23" s="5"/>
      <c r="Q23" s="5"/>
      <c r="R23" s="5"/>
    </row>
    <row r="24" spans="1:22" ht="42.75" hidden="1" customHeight="1">
      <c r="B24" s="39" t="s">
        <v>25</v>
      </c>
      <c r="C24" s="14">
        <f>SLOPE(F15:F16,I15:I16)</f>
        <v>-0.28734686505625517</v>
      </c>
      <c r="D24" s="38">
        <f>INTERCEPT(F15:F16,I15:I16)</f>
        <v>0.81352926273118809</v>
      </c>
      <c r="E24" s="38">
        <f>CORREL(F15:F16,I15:I16)</f>
        <v>-0.99999999999999989</v>
      </c>
      <c r="F24" s="38">
        <f>EXP((0.5-D24)/C24)</f>
        <v>2.9776004039167181</v>
      </c>
      <c r="M24" s="5"/>
      <c r="O24" s="5"/>
      <c r="P24" s="5"/>
      <c r="Q24" s="5"/>
      <c r="R24" s="5"/>
    </row>
    <row r="25" spans="1:22" ht="21" hidden="1" customHeight="1">
      <c r="B25" s="39" t="s">
        <v>43</v>
      </c>
      <c r="C25" s="14">
        <f>SLOPE(F16:F17,I16:I17)</f>
        <v>-0.12176496368354957</v>
      </c>
      <c r="D25" s="38">
        <f>INTERCEPT(F16:F17,I16:I17)</f>
        <v>0.44970863947301754</v>
      </c>
      <c r="E25" s="38">
        <f>CORREL(F16:F17,I16:I17)</f>
        <v>-1</v>
      </c>
      <c r="F25" s="38">
        <f>EXP((0.5-D25)/C25)</f>
        <v>0.66164907565339781</v>
      </c>
      <c r="M25" s="5"/>
      <c r="O25" s="5"/>
      <c r="P25" s="5"/>
      <c r="Q25" s="5"/>
      <c r="R25" s="5"/>
    </row>
    <row r="26" spans="1:22">
      <c r="B26" s="5"/>
      <c r="C26" s="5"/>
      <c r="D26" s="5"/>
      <c r="E26" s="5"/>
      <c r="F26" s="5"/>
      <c r="G26" s="5"/>
      <c r="O26" s="5"/>
      <c r="P26" s="5"/>
      <c r="Q26" s="5"/>
      <c r="R26" s="5"/>
    </row>
    <row r="27" spans="1:22" ht="16.5" thickBot="1">
      <c r="A27" s="3" t="s">
        <v>48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22" ht="40.5" customHeight="1">
      <c r="A28" s="17" t="s">
        <v>9</v>
      </c>
      <c r="B28" s="152" t="s">
        <v>10</v>
      </c>
      <c r="C28" s="152"/>
      <c r="D28" s="150" t="s">
        <v>26</v>
      </c>
      <c r="E28" s="153"/>
      <c r="F28" s="2" t="s">
        <v>40</v>
      </c>
      <c r="G28" s="18" t="s">
        <v>41</v>
      </c>
      <c r="H28" s="2" t="s">
        <v>4</v>
      </c>
      <c r="I28" s="30"/>
      <c r="J28" s="30" t="s">
        <v>44</v>
      </c>
      <c r="K28" s="49" t="s">
        <v>45</v>
      </c>
      <c r="L28" s="2" t="s">
        <v>11</v>
      </c>
      <c r="M28" s="18" t="s">
        <v>42</v>
      </c>
      <c r="N28" s="30" t="s">
        <v>30</v>
      </c>
      <c r="O28" s="142" t="s">
        <v>46</v>
      </c>
      <c r="P28" s="143"/>
      <c r="Q28" s="31" t="s">
        <v>12</v>
      </c>
      <c r="R28"/>
    </row>
    <row r="29" spans="1:22" ht="15" customHeight="1">
      <c r="A29" s="122">
        <v>1</v>
      </c>
      <c r="B29" s="124" t="s">
        <v>85</v>
      </c>
      <c r="C29" s="125"/>
      <c r="D29" s="128">
        <v>1</v>
      </c>
      <c r="E29" s="129"/>
      <c r="F29" s="25">
        <v>1.121</v>
      </c>
      <c r="G29" s="40">
        <f t="shared" ref="G29:G92" si="2">IF(F29="","",IF((F29/AVERAGE($D$12:$E$12))=0,"",F29/AVERAGE($D$12:$E$12)))</f>
        <v>0.56802634912591843</v>
      </c>
      <c r="H29" s="130">
        <f>IF(OR(F30="",F29=""),"",STDEV(F29:F30)/AVERAGE(F29:F30))</f>
        <v>7.8567420131838706E-2</v>
      </c>
      <c r="I29" s="48"/>
      <c r="J29" s="21">
        <f t="shared" ref="J29:J92" si="3">IF(G29="","",IF(G29&gt;$F$14,EXP((G29-$D$22)/$C$22),IF(G29&gt;$F$15,EXP((G29-$D$23)/$C$23),IF(G29&gt;$F$16,EXP((G29-$D$24)/$C$24),EXP((G29-$D$25)/$C$25)))))</f>
        <v>2.2811982518245668</v>
      </c>
      <c r="K29" s="132">
        <f>IF(OR(M29="",M30=""),"",AVERAGE(J29:J30))</f>
        <v>2.581001153390436</v>
      </c>
      <c r="L29" s="134">
        <v>15</v>
      </c>
      <c r="M29" s="12">
        <f>IF(J29="","",IF(J29*15&lt;9,"менее 9,0",IF(J29*15&gt;405,"более 405,0",J29*L29)))</f>
        <v>34.217973777368499</v>
      </c>
      <c r="N29" s="136" t="str">
        <f>IF(O29="","",IF(O29="более 405,0","",IF(O29="менее 9,0","",IF(0.01*O29*VLOOKUP(D29,$S$5:$V$11,3,FALSE)&gt;ABS(M29-M30),"приемлемо","неприемлемо"))))</f>
        <v>неприемлемо</v>
      </c>
      <c r="O29" s="138">
        <f>IF(OR(M29="",M30=""),"",IF(OR(M29="менее 9,0",M30="менее 9,0"),"менее 9,0",IF(OR(M29="более 405,0",M30="более 405,0"),"более 405,0",ROUND(AVERAGE(M29:M30),1))))</f>
        <v>38.700000000000003</v>
      </c>
      <c r="P29" s="140">
        <f>IF(O29="","",IF(O29="более 405,0","",IF(O29="менее 9,0","",0.01*O29*VLOOKUP(D29,$S$5:$V$11,4,FALSE))))</f>
        <v>6.1920000000000002</v>
      </c>
      <c r="Q29" s="118"/>
      <c r="R29"/>
      <c r="U29" s="47"/>
    </row>
    <row r="30" spans="1:22" ht="15" customHeight="1">
      <c r="A30" s="123"/>
      <c r="B30" s="126"/>
      <c r="C30" s="127"/>
      <c r="D30" s="120"/>
      <c r="E30" s="121"/>
      <c r="F30" s="25">
        <v>1.0029999999999999</v>
      </c>
      <c r="G30" s="40">
        <f t="shared" si="2"/>
        <v>0.5082341018495059</v>
      </c>
      <c r="H30" s="131">
        <f t="shared" ref="H30:H92" si="4">IF(F30=G30,"0,0%",STDEV(F30:G30)/AVERAGE(F30:G30))</f>
        <v>0.46300215334461381</v>
      </c>
      <c r="I30" s="50"/>
      <c r="J30" s="21">
        <f t="shared" si="3"/>
        <v>2.8808040549563056</v>
      </c>
      <c r="K30" s="133"/>
      <c r="L30" s="135"/>
      <c r="M30" s="12">
        <f>IF(J30="","",IF(J30*15&lt;9,"менее 9,0",IF(J30*15&gt;405,"более 405,0",J30*L29)))</f>
        <v>43.212060824344583</v>
      </c>
      <c r="N30" s="137"/>
      <c r="O30" s="139"/>
      <c r="P30" s="141"/>
      <c r="Q30" s="119"/>
      <c r="R30"/>
    </row>
    <row r="31" spans="1:22" ht="15" customHeight="1">
      <c r="A31" s="122">
        <v>2</v>
      </c>
      <c r="B31" s="124"/>
      <c r="C31" s="125"/>
      <c r="D31" s="128">
        <v>5</v>
      </c>
      <c r="E31" s="129"/>
      <c r="F31" s="25">
        <v>1.121</v>
      </c>
      <c r="G31" s="40">
        <f t="shared" si="2"/>
        <v>0.56802634912591843</v>
      </c>
      <c r="H31" s="130">
        <f>IF(OR(F32="",F31=""),"",STDEV(F31:F32)/AVERAGE(F31:F32))</f>
        <v>7.8567420131838706E-2</v>
      </c>
      <c r="I31" s="48"/>
      <c r="J31" s="21">
        <f t="shared" si="3"/>
        <v>2.2811982518245668</v>
      </c>
      <c r="K31" s="132">
        <f>IF(OR(M31="",M32=""),"",AVERAGE(J31:J32))</f>
        <v>2.581001153390436</v>
      </c>
      <c r="L31" s="134">
        <v>15</v>
      </c>
      <c r="M31" s="12">
        <f>IF(J31="","",IF(J31*15&lt;9,"менее 9,0",IF(J31*15&gt;405,"более 405,0",J31*L31)))</f>
        <v>34.217973777368499</v>
      </c>
      <c r="N31" s="136" t="str">
        <f t="shared" ref="N31" si="5">IF(O31="","",IF(O31="более 405,0","",IF(O31="менее 9,0","",IF(0.01*O31*VLOOKUP(D31,$S$5:$V$11,3,FALSE)&gt;ABS(M31-M32),"приемлемо","неприемлемо"))))</f>
        <v>неприемлемо</v>
      </c>
      <c r="O31" s="138">
        <f t="shared" ref="O31" si="6">IF(OR(M31="",M32=""),"",IF(OR(M31="менее 9,0",M32="менее 9,0"),"менее 9,0",IF(OR(M31="более 405,0",M32="более 405,0"),"более 405,0",ROUND(AVERAGE(M31:M32),1))))</f>
        <v>38.700000000000003</v>
      </c>
      <c r="P31" s="140">
        <f t="shared" ref="P31" si="7">IF(O31="","",IF(O31="более 405,0","",IF(O31="менее 9,0","",0.01*O31*VLOOKUP(D31,$S$5:$V$11,4,FALSE))))</f>
        <v>6.1920000000000002</v>
      </c>
      <c r="Q31" s="118"/>
      <c r="R31"/>
    </row>
    <row r="32" spans="1:22" ht="15" customHeight="1">
      <c r="A32" s="123"/>
      <c r="B32" s="126"/>
      <c r="C32" s="127"/>
      <c r="D32" s="120"/>
      <c r="E32" s="121"/>
      <c r="F32" s="25">
        <v>1.0029999999999999</v>
      </c>
      <c r="G32" s="40">
        <f t="shared" si="2"/>
        <v>0.5082341018495059</v>
      </c>
      <c r="H32" s="131">
        <f t="shared" si="4"/>
        <v>0.46300215334461381</v>
      </c>
      <c r="I32" s="50"/>
      <c r="J32" s="21">
        <f t="shared" si="3"/>
        <v>2.8808040549563056</v>
      </c>
      <c r="K32" s="133"/>
      <c r="L32" s="135"/>
      <c r="M32" s="12">
        <f>IF(J32="","",IF(J32*15&lt;9,"менее 9,0",IF(J32*15&gt;405,"более 405,0",J32*L31)))</f>
        <v>43.212060824344583</v>
      </c>
      <c r="N32" s="137"/>
      <c r="O32" s="139"/>
      <c r="P32" s="141"/>
      <c r="Q32" s="119"/>
      <c r="R32"/>
    </row>
    <row r="33" spans="1:18" ht="15" customHeight="1">
      <c r="A33" s="122">
        <v>3</v>
      </c>
      <c r="B33" s="124"/>
      <c r="C33" s="125"/>
      <c r="D33" s="128">
        <v>4</v>
      </c>
      <c r="E33" s="129"/>
      <c r="F33" s="25">
        <v>1.121</v>
      </c>
      <c r="G33" s="40">
        <f t="shared" si="2"/>
        <v>0.56802634912591843</v>
      </c>
      <c r="H33" s="130">
        <f>IF(OR(F34="",F33=""),"",STDEV(F33:F34)/AVERAGE(F33:F34))</f>
        <v>7.8567420131838706E-2</v>
      </c>
      <c r="I33" s="48"/>
      <c r="J33" s="21">
        <f t="shared" si="3"/>
        <v>2.2811982518245668</v>
      </c>
      <c r="K33" s="132">
        <f>IF(OR(M33="",M34=""),"",AVERAGE(J33:J34))</f>
        <v>2.581001153390436</v>
      </c>
      <c r="L33" s="134">
        <v>15</v>
      </c>
      <c r="M33" s="12">
        <f>IF(J33="","",IF(J33*15&lt;9,"менее 9,0",IF(J33*15&gt;405,"более 405,0",J33*L33)))</f>
        <v>34.217973777368499</v>
      </c>
      <c r="N33" s="136" t="str">
        <f t="shared" ref="N33" si="8">IF(O33="","",IF(O33="более 405,0","",IF(O33="менее 9,0","",IF(0.01*O33*VLOOKUP(D33,$S$5:$V$11,3,FALSE)&gt;ABS(M33-M34),"приемлемо","неприемлемо"))))</f>
        <v>неприемлемо</v>
      </c>
      <c r="O33" s="138">
        <f t="shared" ref="O33" si="9">IF(OR(M33="",M34=""),"",IF(OR(M33="менее 9,0",M34="менее 9,0"),"менее 9,0",IF(OR(M33="более 405,0",M34="более 405,0"),"более 405,0",ROUND(AVERAGE(M33:M34),1))))</f>
        <v>38.700000000000003</v>
      </c>
      <c r="P33" s="140">
        <f t="shared" ref="P33" si="10">IF(O33="","",IF(O33="более 405,0","",IF(O33="менее 9,0","",0.01*O33*VLOOKUP(D33,$S$5:$V$11,4,FALSE))))</f>
        <v>6.9660000000000002</v>
      </c>
      <c r="Q33" s="118"/>
      <c r="R33"/>
    </row>
    <row r="34" spans="1:18" ht="15" customHeight="1">
      <c r="A34" s="123"/>
      <c r="B34" s="126"/>
      <c r="C34" s="127"/>
      <c r="D34" s="120"/>
      <c r="E34" s="121"/>
      <c r="F34" s="25">
        <v>1.0029999999999999</v>
      </c>
      <c r="G34" s="40">
        <f t="shared" si="2"/>
        <v>0.5082341018495059</v>
      </c>
      <c r="H34" s="131">
        <f t="shared" si="4"/>
        <v>0.46300215334461381</v>
      </c>
      <c r="I34" s="50"/>
      <c r="J34" s="21">
        <f t="shared" si="3"/>
        <v>2.8808040549563056</v>
      </c>
      <c r="K34" s="133"/>
      <c r="L34" s="135"/>
      <c r="M34" s="12">
        <f>IF(J34="","",IF(J34*15&lt;9,"менее 9,0",IF(J34*15&gt;405,"более 405,0",J34*L33)))</f>
        <v>43.212060824344583</v>
      </c>
      <c r="N34" s="137"/>
      <c r="O34" s="139"/>
      <c r="P34" s="141"/>
      <c r="Q34" s="119"/>
      <c r="R34"/>
    </row>
    <row r="35" spans="1:18" ht="15" customHeight="1">
      <c r="A35" s="122">
        <v>4</v>
      </c>
      <c r="B35" s="124"/>
      <c r="C35" s="125"/>
      <c r="D35" s="128">
        <v>5</v>
      </c>
      <c r="E35" s="129"/>
      <c r="F35" s="25">
        <v>1.121</v>
      </c>
      <c r="G35" s="40">
        <f t="shared" si="2"/>
        <v>0.56802634912591843</v>
      </c>
      <c r="H35" s="130">
        <f>IF(OR(F36="",F35=""),"",STDEV(F35:F36)/AVERAGE(F35:F36))</f>
        <v>7.8567420131838706E-2</v>
      </c>
      <c r="I35" s="48"/>
      <c r="J35" s="21">
        <f t="shared" si="3"/>
        <v>2.2811982518245668</v>
      </c>
      <c r="K35" s="132">
        <f>IF(OR(M35="",M36=""),"",AVERAGE(J35:J36))</f>
        <v>2.581001153390436</v>
      </c>
      <c r="L35" s="134">
        <v>15</v>
      </c>
      <c r="M35" s="12">
        <f>IF(J35="","",IF(J35*15&lt;9,"менее 9,0",IF(J35*15&gt;405,"более 405,0",J35*L35)))</f>
        <v>34.217973777368499</v>
      </c>
      <c r="N35" s="136" t="str">
        <f t="shared" ref="N35" si="11">IF(O35="","",IF(O35="более 405,0","",IF(O35="менее 9,0","",IF(0.01*O35*VLOOKUP(D35,$S$5:$V$11,3,FALSE)&gt;ABS(M35-M36),"приемлемо","неприемлемо"))))</f>
        <v>неприемлемо</v>
      </c>
      <c r="O35" s="138">
        <f t="shared" ref="O35" si="12">IF(OR(M35="",M36=""),"",IF(OR(M35="менее 9,0",M36="менее 9,0"),"менее 9,0",IF(OR(M35="более 405,0",M36="более 405,0"),"более 405,0",ROUND(AVERAGE(M35:M36),1))))</f>
        <v>38.700000000000003</v>
      </c>
      <c r="P35" s="140">
        <f t="shared" ref="P35" si="13">IF(O35="","",IF(O35="более 405,0","",IF(O35="менее 9,0","",0.01*O35*VLOOKUP(D35,$S$5:$V$11,4,FALSE))))</f>
        <v>6.1920000000000002</v>
      </c>
      <c r="Q35" s="118"/>
      <c r="R35"/>
    </row>
    <row r="36" spans="1:18" ht="15" customHeight="1">
      <c r="A36" s="123"/>
      <c r="B36" s="126"/>
      <c r="C36" s="127"/>
      <c r="D36" s="120"/>
      <c r="E36" s="121"/>
      <c r="F36" s="25">
        <v>1.0029999999999999</v>
      </c>
      <c r="G36" s="40">
        <f t="shared" si="2"/>
        <v>0.5082341018495059</v>
      </c>
      <c r="H36" s="131">
        <f t="shared" si="4"/>
        <v>0.46300215334461381</v>
      </c>
      <c r="I36" s="50"/>
      <c r="J36" s="21">
        <f t="shared" si="3"/>
        <v>2.8808040549563056</v>
      </c>
      <c r="K36" s="133"/>
      <c r="L36" s="135"/>
      <c r="M36" s="12">
        <f>IF(J36="","",IF(J36*15&lt;9,"менее 9,0",IF(J36*15&gt;405,"более 405,0",J36*L35)))</f>
        <v>43.212060824344583</v>
      </c>
      <c r="N36" s="137"/>
      <c r="O36" s="139"/>
      <c r="P36" s="141"/>
      <c r="Q36" s="119"/>
      <c r="R36"/>
    </row>
    <row r="37" spans="1:18" ht="15" customHeight="1">
      <c r="A37" s="122">
        <v>5</v>
      </c>
      <c r="B37" s="124"/>
      <c r="C37" s="125"/>
      <c r="D37" s="128">
        <v>6</v>
      </c>
      <c r="E37" s="129"/>
      <c r="F37" s="25">
        <v>1.121</v>
      </c>
      <c r="G37" s="40">
        <f t="shared" si="2"/>
        <v>0.56802634912591843</v>
      </c>
      <c r="H37" s="130">
        <f>IF(OR(F38="",F37=""),"",STDEV(F37:F38)/AVERAGE(F37:F38))</f>
        <v>7.8567420131838706E-2</v>
      </c>
      <c r="I37" s="48"/>
      <c r="J37" s="21">
        <f t="shared" si="3"/>
        <v>2.2811982518245668</v>
      </c>
      <c r="K37" s="132">
        <f>IF(OR(M37="",M38=""),"",AVERAGE(J37:J38))</f>
        <v>2.581001153390436</v>
      </c>
      <c r="L37" s="134">
        <v>15</v>
      </c>
      <c r="M37" s="12">
        <f>IF(J37="","",IF(J37*15&lt;9,"менее 9,0",IF(J37*15&gt;405,"более 405,0",J37*L37)))</f>
        <v>34.217973777368499</v>
      </c>
      <c r="N37" s="136" t="str">
        <f t="shared" ref="N37" si="14">IF(O37="","",IF(O37="более 405,0","",IF(O37="менее 9,0","",IF(0.01*O37*VLOOKUP(D37,$S$5:$V$11,3,FALSE)&gt;ABS(M37-M38),"приемлемо","неприемлемо"))))</f>
        <v>неприемлемо</v>
      </c>
      <c r="O37" s="138">
        <f t="shared" ref="O37" si="15">IF(OR(M37="",M38=""),"",IF(OR(M37="менее 9,0",M38="менее 9,0"),"менее 9,0",IF(OR(M37="более 405,0",M38="более 405,0"),"более 405,0",ROUND(AVERAGE(M37:M38),1))))</f>
        <v>38.700000000000003</v>
      </c>
      <c r="P37" s="140">
        <f t="shared" ref="P37" si="16">IF(O37="","",IF(O37="более 405,0","",IF(O37="менее 9,0","",0.01*O37*VLOOKUP(D37,$S$5:$V$11,4,FALSE))))</f>
        <v>6.1920000000000002</v>
      </c>
      <c r="Q37" s="118"/>
      <c r="R37"/>
    </row>
    <row r="38" spans="1:18" ht="15" customHeight="1">
      <c r="A38" s="123"/>
      <c r="B38" s="126"/>
      <c r="C38" s="127"/>
      <c r="D38" s="120"/>
      <c r="E38" s="121"/>
      <c r="F38" s="25">
        <v>1.0029999999999999</v>
      </c>
      <c r="G38" s="40">
        <f t="shared" si="2"/>
        <v>0.5082341018495059</v>
      </c>
      <c r="H38" s="131">
        <f t="shared" si="4"/>
        <v>0.46300215334461381</v>
      </c>
      <c r="I38" s="50"/>
      <c r="J38" s="21">
        <f t="shared" si="3"/>
        <v>2.8808040549563056</v>
      </c>
      <c r="K38" s="133"/>
      <c r="L38" s="135"/>
      <c r="M38" s="12">
        <f>IF(J38="","",IF(J38*15&lt;9,"менее 9,0",IF(J38*15&gt;405,"более 405,0",J38*L37)))</f>
        <v>43.212060824344583</v>
      </c>
      <c r="N38" s="137"/>
      <c r="O38" s="139"/>
      <c r="P38" s="141"/>
      <c r="Q38" s="119"/>
      <c r="R38"/>
    </row>
    <row r="39" spans="1:18" ht="15" customHeight="1">
      <c r="A39" s="122">
        <v>6</v>
      </c>
      <c r="B39" s="124"/>
      <c r="C39" s="125"/>
      <c r="D39" s="128">
        <v>7</v>
      </c>
      <c r="E39" s="129"/>
      <c r="F39" s="25">
        <v>1.121</v>
      </c>
      <c r="G39" s="40">
        <f t="shared" si="2"/>
        <v>0.56802634912591843</v>
      </c>
      <c r="H39" s="130">
        <f>IF(OR(F40="",F39=""),"",STDEV(F39:F40)/AVERAGE(F39:F40))</f>
        <v>7.8567420131838706E-2</v>
      </c>
      <c r="I39" s="48"/>
      <c r="J39" s="21">
        <f t="shared" si="3"/>
        <v>2.2811982518245668</v>
      </c>
      <c r="K39" s="132">
        <f>IF(OR(M39="",M40=""),"",AVERAGE(J39:J40))</f>
        <v>2.581001153390436</v>
      </c>
      <c r="L39" s="134">
        <v>15</v>
      </c>
      <c r="M39" s="12">
        <f>IF(J39="","",IF(J39*15&lt;9,"менее 9,0",IF(J39*15&gt;405,"более 405,0",J39*L39)))</f>
        <v>34.217973777368499</v>
      </c>
      <c r="N39" s="136" t="str">
        <f t="shared" ref="N39" si="17">IF(O39="","",IF(O39="более 405,0","",IF(O39="менее 9,0","",IF(0.01*O39*VLOOKUP(D39,$S$5:$V$11,3,FALSE)&gt;ABS(M39-M40),"приемлемо","неприемлемо"))))</f>
        <v>неприемлемо</v>
      </c>
      <c r="O39" s="138">
        <f t="shared" ref="O39" si="18">IF(OR(M39="",M40=""),"",IF(OR(M39="менее 9,0",M40="менее 9,0"),"менее 9,0",IF(OR(M39="более 405,0",M40="более 405,0"),"более 405,0",ROUND(AVERAGE(M39:M40),1))))</f>
        <v>38.700000000000003</v>
      </c>
      <c r="P39" s="140">
        <f t="shared" ref="P39" si="19">IF(O39="","",IF(O39="более 405,0","",IF(O39="менее 9,0","",0.01*O39*VLOOKUP(D39,$S$5:$V$11,4,FALSE))))</f>
        <v>6.9660000000000002</v>
      </c>
      <c r="Q39" s="118"/>
      <c r="R39"/>
    </row>
    <row r="40" spans="1:18" ht="15" customHeight="1">
      <c r="A40" s="123"/>
      <c r="B40" s="126"/>
      <c r="C40" s="127"/>
      <c r="D40" s="120"/>
      <c r="E40" s="121"/>
      <c r="F40" s="25">
        <v>1.0029999999999999</v>
      </c>
      <c r="G40" s="40">
        <f t="shared" si="2"/>
        <v>0.5082341018495059</v>
      </c>
      <c r="H40" s="131">
        <f t="shared" si="4"/>
        <v>0.46300215334461381</v>
      </c>
      <c r="I40" s="50"/>
      <c r="J40" s="21">
        <f t="shared" si="3"/>
        <v>2.8808040549563056</v>
      </c>
      <c r="K40" s="133"/>
      <c r="L40" s="135"/>
      <c r="M40" s="12">
        <f>IF(J40="","",IF(J40*15&lt;9,"менее 9,0",IF(J40*15&gt;405,"более 405,0",J40*L39)))</f>
        <v>43.212060824344583</v>
      </c>
      <c r="N40" s="137"/>
      <c r="O40" s="139"/>
      <c r="P40" s="141"/>
      <c r="Q40" s="119"/>
      <c r="R40"/>
    </row>
    <row r="41" spans="1:18" ht="15" customHeight="1">
      <c r="A41" s="122">
        <v>7</v>
      </c>
      <c r="B41" s="124"/>
      <c r="C41" s="125"/>
      <c r="D41" s="128">
        <v>7</v>
      </c>
      <c r="E41" s="129"/>
      <c r="F41" s="25">
        <v>1.121</v>
      </c>
      <c r="G41" s="40">
        <f t="shared" si="2"/>
        <v>0.56802634912591843</v>
      </c>
      <c r="H41" s="130">
        <f>IF(OR(F42="",F41=""),"",STDEV(F41:F42)/AVERAGE(F41:F42))</f>
        <v>7.8567420131838706E-2</v>
      </c>
      <c r="I41" s="48"/>
      <c r="J41" s="21">
        <f t="shared" si="3"/>
        <v>2.2811982518245668</v>
      </c>
      <c r="K41" s="132">
        <f>IF(OR(M41="",M42=""),"",AVERAGE(J41:J42))</f>
        <v>2.581001153390436</v>
      </c>
      <c r="L41" s="134">
        <v>15</v>
      </c>
      <c r="M41" s="12">
        <f>IF(J41="","",IF(J41*15&lt;9,"менее 9,0",IF(J41*15&gt;405,"более 405,0",J41*L41)))</f>
        <v>34.217973777368499</v>
      </c>
      <c r="N41" s="136" t="str">
        <f t="shared" ref="N41" si="20">IF(O41="","",IF(O41="более 405,0","",IF(O41="менее 9,0","",IF(0.01*O41*VLOOKUP(D41,$S$5:$V$11,3,FALSE)&gt;ABS(M41-M42),"приемлемо","неприемлемо"))))</f>
        <v>неприемлемо</v>
      </c>
      <c r="O41" s="138">
        <f t="shared" ref="O41" si="21">IF(OR(M41="",M42=""),"",IF(OR(M41="менее 9,0",M42="менее 9,0"),"менее 9,0",IF(OR(M41="более 405,0",M42="более 405,0"),"более 405,0",ROUND(AVERAGE(M41:M42),1))))</f>
        <v>38.700000000000003</v>
      </c>
      <c r="P41" s="140">
        <f t="shared" ref="P41" si="22">IF(O41="","",IF(O41="более 405,0","",IF(O41="менее 9,0","",0.01*O41*VLOOKUP(D41,$S$5:$V$11,4,FALSE))))</f>
        <v>6.9660000000000002</v>
      </c>
      <c r="Q41" s="118"/>
      <c r="R41"/>
    </row>
    <row r="42" spans="1:18" ht="15" customHeight="1">
      <c r="A42" s="123"/>
      <c r="B42" s="126"/>
      <c r="C42" s="127"/>
      <c r="D42" s="120"/>
      <c r="E42" s="121"/>
      <c r="F42" s="25">
        <v>1.0029999999999999</v>
      </c>
      <c r="G42" s="40">
        <f t="shared" si="2"/>
        <v>0.5082341018495059</v>
      </c>
      <c r="H42" s="131">
        <f t="shared" si="4"/>
        <v>0.46300215334461381</v>
      </c>
      <c r="I42" s="50"/>
      <c r="J42" s="21">
        <f t="shared" si="3"/>
        <v>2.8808040549563056</v>
      </c>
      <c r="K42" s="133"/>
      <c r="L42" s="135"/>
      <c r="M42" s="12">
        <f>IF(J42="","",IF(J42*15&lt;9,"менее 9,0",IF(J42*15&gt;405,"более 405,0",J42*L41)))</f>
        <v>43.212060824344583</v>
      </c>
      <c r="N42" s="137"/>
      <c r="O42" s="139"/>
      <c r="P42" s="141"/>
      <c r="Q42" s="119"/>
      <c r="R42"/>
    </row>
    <row r="43" spans="1:18" ht="15" customHeight="1">
      <c r="A43" s="122">
        <v>8</v>
      </c>
      <c r="B43" s="124"/>
      <c r="C43" s="125"/>
      <c r="D43" s="128">
        <v>2</v>
      </c>
      <c r="E43" s="129"/>
      <c r="F43" s="25">
        <v>1.121</v>
      </c>
      <c r="G43" s="40">
        <f t="shared" si="2"/>
        <v>0.56802634912591843</v>
      </c>
      <c r="H43" s="130">
        <f>IF(OR(F44="",F43=""),"",STDEV(F43:F44)/AVERAGE(F43:F44))</f>
        <v>7.8567420131838706E-2</v>
      </c>
      <c r="I43" s="48"/>
      <c r="J43" s="21">
        <f t="shared" si="3"/>
        <v>2.2811982518245668</v>
      </c>
      <c r="K43" s="132">
        <f>IF(OR(M43="",M44=""),"",AVERAGE(J43:J44))</f>
        <v>2.581001153390436</v>
      </c>
      <c r="L43" s="134">
        <v>15</v>
      </c>
      <c r="M43" s="12">
        <f>IF(J43="","",IF(J43*15&lt;9,"менее 9,0",IF(J43*15&gt;405,"более 405,0",J43*L43)))</f>
        <v>34.217973777368499</v>
      </c>
      <c r="N43" s="136" t="str">
        <f t="shared" ref="N43" si="23">IF(O43="","",IF(O43="более 405,0","",IF(O43="менее 9,0","",IF(0.01*O43*VLOOKUP(D43,$S$5:$V$11,3,FALSE)&gt;ABS(M43-M44),"приемлемо","неприемлемо"))))</f>
        <v>неприемлемо</v>
      </c>
      <c r="O43" s="138">
        <f t="shared" ref="O43" si="24">IF(OR(M43="",M44=""),"",IF(OR(M43="менее 9,0",M44="менее 9,0"),"менее 9,0",IF(OR(M43="более 405,0",M44="более 405,0"),"более 405,0",ROUND(AVERAGE(M43:M44),1))))</f>
        <v>38.700000000000003</v>
      </c>
      <c r="P43" s="140">
        <f t="shared" ref="P43" si="25">IF(O43="","",IF(O43="более 405,0","",IF(O43="менее 9,0","",0.01*O43*VLOOKUP(D43,$S$5:$V$11,4,FALSE))))</f>
        <v>6.1920000000000002</v>
      </c>
      <c r="Q43" s="118"/>
      <c r="R43"/>
    </row>
    <row r="44" spans="1:18" ht="15" customHeight="1">
      <c r="A44" s="123"/>
      <c r="B44" s="126"/>
      <c r="C44" s="127"/>
      <c r="D44" s="120"/>
      <c r="E44" s="121"/>
      <c r="F44" s="25">
        <v>1.0029999999999999</v>
      </c>
      <c r="G44" s="40">
        <f t="shared" si="2"/>
        <v>0.5082341018495059</v>
      </c>
      <c r="H44" s="131">
        <f t="shared" si="4"/>
        <v>0.46300215334461381</v>
      </c>
      <c r="I44" s="50"/>
      <c r="J44" s="21">
        <f t="shared" si="3"/>
        <v>2.8808040549563056</v>
      </c>
      <c r="K44" s="133"/>
      <c r="L44" s="135"/>
      <c r="M44" s="12">
        <f>IF(J44="","",IF(J44*15&lt;9,"менее 9,0",IF(J44*15&gt;405,"более 405,0",J44*L43)))</f>
        <v>43.212060824344583</v>
      </c>
      <c r="N44" s="137"/>
      <c r="O44" s="139"/>
      <c r="P44" s="141"/>
      <c r="Q44" s="119"/>
      <c r="R44"/>
    </row>
    <row r="45" spans="1:18" ht="15" customHeight="1">
      <c r="A45" s="122">
        <v>9</v>
      </c>
      <c r="B45" s="124"/>
      <c r="C45" s="125"/>
      <c r="D45" s="128">
        <v>2</v>
      </c>
      <c r="E45" s="129"/>
      <c r="F45" s="25">
        <v>1.121</v>
      </c>
      <c r="G45" s="40">
        <f t="shared" si="2"/>
        <v>0.56802634912591843</v>
      </c>
      <c r="H45" s="130">
        <f>IF(OR(F46="",F45=""),"",STDEV(F45:F46)/AVERAGE(F45:F46))</f>
        <v>7.8567420131838706E-2</v>
      </c>
      <c r="I45" s="48"/>
      <c r="J45" s="21">
        <f t="shared" si="3"/>
        <v>2.2811982518245668</v>
      </c>
      <c r="K45" s="132">
        <f>IF(OR(M45="",M46=""),"",AVERAGE(J45:J46))</f>
        <v>2.581001153390436</v>
      </c>
      <c r="L45" s="134">
        <v>15</v>
      </c>
      <c r="M45" s="12">
        <f>IF(J45="","",IF(J45*15&lt;9,"менее 9,0",IF(J45*15&gt;405,"более 405,0",J45*L45)))</f>
        <v>34.217973777368499</v>
      </c>
      <c r="N45" s="136" t="str">
        <f t="shared" ref="N45" si="26">IF(O45="","",IF(O45="более 405,0","",IF(O45="менее 9,0","",IF(0.01*O45*VLOOKUP(D45,$S$5:$V$11,3,FALSE)&gt;ABS(M45-M46),"приемлемо","неприемлемо"))))</f>
        <v>неприемлемо</v>
      </c>
      <c r="O45" s="138">
        <f t="shared" ref="O45" si="27">IF(OR(M45="",M46=""),"",IF(OR(M45="менее 9,0",M46="менее 9,0"),"менее 9,0",IF(OR(M45="более 405,0",M46="более 405,0"),"более 405,0",ROUND(AVERAGE(M45:M46),1))))</f>
        <v>38.700000000000003</v>
      </c>
      <c r="P45" s="140">
        <f t="shared" ref="P45" si="28">IF(O45="","",IF(O45="более 405,0","",IF(O45="менее 9,0","",0.01*O45*VLOOKUP(D45,$S$5:$V$11,4,FALSE))))</f>
        <v>6.1920000000000002</v>
      </c>
      <c r="Q45" s="118"/>
      <c r="R45"/>
    </row>
    <row r="46" spans="1:18" ht="15" customHeight="1">
      <c r="A46" s="123"/>
      <c r="B46" s="126"/>
      <c r="C46" s="127"/>
      <c r="D46" s="120"/>
      <c r="E46" s="121"/>
      <c r="F46" s="25">
        <v>1.0029999999999999</v>
      </c>
      <c r="G46" s="40">
        <f t="shared" si="2"/>
        <v>0.5082341018495059</v>
      </c>
      <c r="H46" s="131">
        <f t="shared" si="4"/>
        <v>0.46300215334461381</v>
      </c>
      <c r="I46" s="50"/>
      <c r="J46" s="21">
        <f t="shared" si="3"/>
        <v>2.8808040549563056</v>
      </c>
      <c r="K46" s="133"/>
      <c r="L46" s="135"/>
      <c r="M46" s="12">
        <f>IF(J46="","",IF(J46*15&lt;9,"менее 9,0",IF(J46*15&gt;405,"более 405,0",J46*L45)))</f>
        <v>43.212060824344583</v>
      </c>
      <c r="N46" s="137"/>
      <c r="O46" s="139"/>
      <c r="P46" s="141"/>
      <c r="Q46" s="119"/>
      <c r="R46"/>
    </row>
    <row r="47" spans="1:18" ht="15" customHeight="1">
      <c r="A47" s="122">
        <v>10</v>
      </c>
      <c r="B47" s="124"/>
      <c r="C47" s="125"/>
      <c r="D47" s="128">
        <v>7</v>
      </c>
      <c r="E47" s="129"/>
      <c r="F47" s="25">
        <v>1.121</v>
      </c>
      <c r="G47" s="40">
        <f t="shared" si="2"/>
        <v>0.56802634912591843</v>
      </c>
      <c r="H47" s="130">
        <f>IF(OR(F48="",F47=""),"",STDEV(F47:F48)/AVERAGE(F47:F48))</f>
        <v>7.8567420131838706E-2</v>
      </c>
      <c r="I47" s="48"/>
      <c r="J47" s="21">
        <f t="shared" si="3"/>
        <v>2.2811982518245668</v>
      </c>
      <c r="K47" s="132">
        <f>IF(OR(M47="",M48=""),"",AVERAGE(J47:J48))</f>
        <v>2.581001153390436</v>
      </c>
      <c r="L47" s="134">
        <v>15</v>
      </c>
      <c r="M47" s="12">
        <f>IF(J47="","",IF(J47*15&lt;9,"менее 9,0",IF(J47*15&gt;405,"более 405,0",J47*L47)))</f>
        <v>34.217973777368499</v>
      </c>
      <c r="N47" s="136" t="str">
        <f t="shared" ref="N47" si="29">IF(O47="","",IF(O47="более 405,0","",IF(O47="менее 9,0","",IF(0.01*O47*VLOOKUP(D47,$S$5:$V$11,3,FALSE)&gt;ABS(M47-M48),"приемлемо","неприемлемо"))))</f>
        <v>неприемлемо</v>
      </c>
      <c r="O47" s="138">
        <f t="shared" ref="O47" si="30">IF(OR(M47="",M48=""),"",IF(OR(M47="менее 9,0",M48="менее 9,0"),"менее 9,0",IF(OR(M47="более 405,0",M48="более 405,0"),"более 405,0",ROUND(AVERAGE(M47:M48),1))))</f>
        <v>38.700000000000003</v>
      </c>
      <c r="P47" s="140">
        <f t="shared" ref="P47" si="31">IF(O47="","",IF(O47="более 405,0","",IF(O47="менее 9,0","",0.01*O47*VLOOKUP(D47,$S$5:$V$11,4,FALSE))))</f>
        <v>6.9660000000000002</v>
      </c>
      <c r="Q47" s="118"/>
      <c r="R47"/>
    </row>
    <row r="48" spans="1:18" ht="15" customHeight="1">
      <c r="A48" s="123"/>
      <c r="B48" s="126"/>
      <c r="C48" s="127"/>
      <c r="D48" s="120"/>
      <c r="E48" s="121"/>
      <c r="F48" s="25">
        <v>1.0029999999999999</v>
      </c>
      <c r="G48" s="40">
        <f t="shared" si="2"/>
        <v>0.5082341018495059</v>
      </c>
      <c r="H48" s="131">
        <f t="shared" si="4"/>
        <v>0.46300215334461381</v>
      </c>
      <c r="I48" s="50"/>
      <c r="J48" s="21">
        <f t="shared" si="3"/>
        <v>2.8808040549563056</v>
      </c>
      <c r="K48" s="133"/>
      <c r="L48" s="135"/>
      <c r="M48" s="12">
        <f>IF(J48="","",IF(J48*15&lt;9,"менее 9,0",IF(J48*15&gt;405,"более 405,0",J48*L47)))</f>
        <v>43.212060824344583</v>
      </c>
      <c r="N48" s="137"/>
      <c r="O48" s="139"/>
      <c r="P48" s="141"/>
      <c r="Q48" s="119"/>
      <c r="R48"/>
    </row>
    <row r="49" spans="1:18" ht="15" customHeight="1">
      <c r="A49" s="122">
        <v>11</v>
      </c>
      <c r="B49" s="124"/>
      <c r="C49" s="125"/>
      <c r="D49" s="128">
        <v>4</v>
      </c>
      <c r="E49" s="129"/>
      <c r="F49" s="25">
        <v>1.121</v>
      </c>
      <c r="G49" s="40">
        <f t="shared" si="2"/>
        <v>0.56802634912591843</v>
      </c>
      <c r="H49" s="130">
        <f>IF(OR(F50="",F49=""),"",STDEV(F49:F50)/AVERAGE(F49:F50))</f>
        <v>7.8567420131838706E-2</v>
      </c>
      <c r="I49" s="48"/>
      <c r="J49" s="21">
        <f t="shared" si="3"/>
        <v>2.2811982518245668</v>
      </c>
      <c r="K49" s="132">
        <f>IF(OR(M49="",M50=""),"",AVERAGE(J49:J50))</f>
        <v>2.581001153390436</v>
      </c>
      <c r="L49" s="134">
        <v>15</v>
      </c>
      <c r="M49" s="12">
        <f>IF(J49="","",IF(J49*15&lt;9,"менее 9,0",IF(J49*15&gt;405,"более 405,0",J49*L49)))</f>
        <v>34.217973777368499</v>
      </c>
      <c r="N49" s="136" t="str">
        <f t="shared" ref="N49" si="32">IF(O49="","",IF(O49="более 405,0","",IF(O49="менее 9,0","",IF(0.01*O49*VLOOKUP(D49,$S$5:$V$11,3,FALSE)&gt;ABS(M49-M50),"приемлемо","неприемлемо"))))</f>
        <v>неприемлемо</v>
      </c>
      <c r="O49" s="138">
        <f t="shared" ref="O49" si="33">IF(OR(M49="",M50=""),"",IF(OR(M49="менее 9,0",M50="менее 9,0"),"менее 9,0",IF(OR(M49="более 405,0",M50="более 405,0"),"более 405,0",ROUND(AVERAGE(M49:M50),1))))</f>
        <v>38.700000000000003</v>
      </c>
      <c r="P49" s="140">
        <f t="shared" ref="P49" si="34">IF(O49="","",IF(O49="более 405,0","",IF(O49="менее 9,0","",0.01*O49*VLOOKUP(D49,$S$5:$V$11,4,FALSE))))</f>
        <v>6.9660000000000002</v>
      </c>
      <c r="Q49" s="118"/>
      <c r="R49"/>
    </row>
    <row r="50" spans="1:18" ht="15" customHeight="1">
      <c r="A50" s="123"/>
      <c r="B50" s="126"/>
      <c r="C50" s="127"/>
      <c r="D50" s="120"/>
      <c r="E50" s="121"/>
      <c r="F50" s="25">
        <v>1.0029999999999999</v>
      </c>
      <c r="G50" s="40">
        <f t="shared" si="2"/>
        <v>0.5082341018495059</v>
      </c>
      <c r="H50" s="131">
        <f t="shared" si="4"/>
        <v>0.46300215334461381</v>
      </c>
      <c r="I50" s="50"/>
      <c r="J50" s="21">
        <f t="shared" si="3"/>
        <v>2.8808040549563056</v>
      </c>
      <c r="K50" s="133"/>
      <c r="L50" s="135"/>
      <c r="M50" s="12">
        <f>IF(J50="","",IF(J50*15&lt;9,"менее 9,0",IF(J50*15&gt;405,"более 405,0",J50*L49)))</f>
        <v>43.212060824344583</v>
      </c>
      <c r="N50" s="137"/>
      <c r="O50" s="139"/>
      <c r="P50" s="141"/>
      <c r="Q50" s="119"/>
      <c r="R50"/>
    </row>
    <row r="51" spans="1:18" ht="15" customHeight="1">
      <c r="A51" s="122">
        <v>12</v>
      </c>
      <c r="B51" s="124"/>
      <c r="C51" s="125"/>
      <c r="D51" s="128">
        <v>2</v>
      </c>
      <c r="E51" s="129"/>
      <c r="F51" s="25">
        <v>1.121</v>
      </c>
      <c r="G51" s="40">
        <f t="shared" si="2"/>
        <v>0.56802634912591843</v>
      </c>
      <c r="H51" s="130">
        <f>IF(OR(F52="",F51=""),"",STDEV(F51:F52)/AVERAGE(F51:F52))</f>
        <v>7.8567420131838706E-2</v>
      </c>
      <c r="I51" s="48"/>
      <c r="J51" s="21">
        <f t="shared" si="3"/>
        <v>2.2811982518245668</v>
      </c>
      <c r="K51" s="132">
        <f>IF(OR(M51="",M52=""),"",AVERAGE(J51:J52))</f>
        <v>2.581001153390436</v>
      </c>
      <c r="L51" s="134">
        <v>15</v>
      </c>
      <c r="M51" s="12">
        <f>IF(J51="","",IF(J51*15&lt;9,"менее 9,0",IF(J51*15&gt;405,"более 405,0",J51*L51)))</f>
        <v>34.217973777368499</v>
      </c>
      <c r="N51" s="136" t="str">
        <f t="shared" ref="N51" si="35">IF(O51="","",IF(O51="более 405,0","",IF(O51="менее 9,0","",IF(0.01*O51*VLOOKUP(D51,$S$5:$V$11,3,FALSE)&gt;ABS(M51-M52),"приемлемо","неприемлемо"))))</f>
        <v>неприемлемо</v>
      </c>
      <c r="O51" s="138">
        <f t="shared" ref="O51" si="36">IF(OR(M51="",M52=""),"",IF(OR(M51="менее 9,0",M52="менее 9,0"),"менее 9,0",IF(OR(M51="более 405,0",M52="более 405,0"),"более 405,0",ROUND(AVERAGE(M51:M52),1))))</f>
        <v>38.700000000000003</v>
      </c>
      <c r="P51" s="140">
        <f t="shared" ref="P51" si="37">IF(O51="","",IF(O51="более 405,0","",IF(O51="менее 9,0","",0.01*O51*VLOOKUP(D51,$S$5:$V$11,4,FALSE))))</f>
        <v>6.1920000000000002</v>
      </c>
      <c r="Q51" s="118"/>
      <c r="R51"/>
    </row>
    <row r="52" spans="1:18" ht="15" customHeight="1">
      <c r="A52" s="123"/>
      <c r="B52" s="126"/>
      <c r="C52" s="127"/>
      <c r="D52" s="120"/>
      <c r="E52" s="121"/>
      <c r="F52" s="25">
        <v>1.0029999999999999</v>
      </c>
      <c r="G52" s="40">
        <f t="shared" si="2"/>
        <v>0.5082341018495059</v>
      </c>
      <c r="H52" s="131">
        <f t="shared" si="4"/>
        <v>0.46300215334461381</v>
      </c>
      <c r="I52" s="50"/>
      <c r="J52" s="21">
        <f t="shared" si="3"/>
        <v>2.8808040549563056</v>
      </c>
      <c r="K52" s="133"/>
      <c r="L52" s="135"/>
      <c r="M52" s="12">
        <f>IF(J52="","",IF(J52*15&lt;9,"менее 9,0",IF(J52*15&gt;405,"более 405,0",J52*L51)))</f>
        <v>43.212060824344583</v>
      </c>
      <c r="N52" s="137"/>
      <c r="O52" s="139"/>
      <c r="P52" s="141"/>
      <c r="Q52" s="119"/>
      <c r="R52"/>
    </row>
    <row r="53" spans="1:18" ht="15" customHeight="1">
      <c r="A53" s="122">
        <v>13</v>
      </c>
      <c r="B53" s="124"/>
      <c r="C53" s="125"/>
      <c r="D53" s="128">
        <v>4</v>
      </c>
      <c r="E53" s="129"/>
      <c r="F53" s="25">
        <v>2.0640000000000001</v>
      </c>
      <c r="G53" s="40">
        <f t="shared" si="2"/>
        <v>1.0458576133772486</v>
      </c>
      <c r="H53" s="130">
        <f>IF(OR(F54="",F53=""),"",STDEV(F53:F54)/AVERAGE(F53:F54))</f>
        <v>1.0285189544531992E-3</v>
      </c>
      <c r="I53" s="48"/>
      <c r="J53" s="21">
        <f t="shared" si="3"/>
        <v>0.19209734735231468</v>
      </c>
      <c r="K53" s="132">
        <f>IF(OR(M53="",M54=""),"",AVERAGE(J53:J54))</f>
        <v>0.19300535729965793</v>
      </c>
      <c r="L53" s="134">
        <v>15</v>
      </c>
      <c r="M53" s="12" t="str">
        <f>IF(J53="","",IF(J53*15&lt;9,"менее 9,0",IF(J53*15&gt;405,"более 405,0",J53*L53)))</f>
        <v>менее 9,0</v>
      </c>
      <c r="N53" s="136" t="str">
        <f t="shared" ref="N53" si="38">IF(O53="","",IF(O53="более 405,0","",IF(O53="менее 9,0","",IF(0.01*O53*VLOOKUP(D53,$S$5:$V$11,3,FALSE)&gt;ABS(M53-M54),"приемлемо","неприемлемо"))))</f>
        <v/>
      </c>
      <c r="O53" s="138" t="str">
        <f t="shared" ref="O53" si="39">IF(OR(M53="",M54=""),"",IF(OR(M53="менее 9,0",M54="менее 9,0"),"менее 9,0",IF(OR(M53="более 405,0",M54="более 405,0"),"более 405,0",ROUND(AVERAGE(M53:M54),1))))</f>
        <v>менее 9,0</v>
      </c>
      <c r="P53" s="140" t="str">
        <f t="shared" ref="P53" si="40">IF(O53="","",IF(O53="более 405,0","",IF(O53="менее 9,0","",0.01*O53*VLOOKUP(D53,$S$5:$V$11,4,FALSE))))</f>
        <v/>
      </c>
      <c r="Q53" s="118"/>
      <c r="R53"/>
    </row>
    <row r="54" spans="1:18" ht="15" customHeight="1">
      <c r="A54" s="123"/>
      <c r="B54" s="126"/>
      <c r="C54" s="127"/>
      <c r="D54" s="120"/>
      <c r="E54" s="121"/>
      <c r="F54" s="25">
        <v>2.0609999999999999</v>
      </c>
      <c r="G54" s="40">
        <f t="shared" si="2"/>
        <v>1.0443374714973397</v>
      </c>
      <c r="H54" s="131">
        <f t="shared" si="4"/>
        <v>0.46300215334461342</v>
      </c>
      <c r="I54" s="54"/>
      <c r="J54" s="12">
        <f t="shared" si="3"/>
        <v>0.19391336724700117</v>
      </c>
      <c r="K54" s="133"/>
      <c r="L54" s="135"/>
      <c r="M54" s="12" t="str">
        <f>IF(J54="","",IF(J54*15&lt;9,"менее 9,0",IF(J54*15&gt;405,"более 405,0",J54*L53)))</f>
        <v>менее 9,0</v>
      </c>
      <c r="N54" s="137"/>
      <c r="O54" s="139"/>
      <c r="P54" s="141"/>
      <c r="Q54" s="119"/>
      <c r="R54"/>
    </row>
    <row r="55" spans="1:18" ht="15" customHeight="1">
      <c r="A55" s="122">
        <v>14</v>
      </c>
      <c r="B55" s="124"/>
      <c r="C55" s="125"/>
      <c r="D55" s="128">
        <v>5</v>
      </c>
      <c r="E55" s="129"/>
      <c r="F55" s="25">
        <v>2.0640000000000001</v>
      </c>
      <c r="G55" s="40">
        <f t="shared" si="2"/>
        <v>1.0458576133772486</v>
      </c>
      <c r="H55" s="130">
        <f t="shared" ref="H55" si="41">IF(OR(F56="",F55=""),"",STDEV(F55:F56)/AVERAGE(F55:F56))</f>
        <v>1.0285189544531992E-3</v>
      </c>
      <c r="I55" s="55"/>
      <c r="J55" s="21">
        <f t="shared" si="3"/>
        <v>0.19209734735231468</v>
      </c>
      <c r="K55" s="132">
        <f t="shared" ref="K55" si="42">IF(OR(M55="",M56=""),"",AVERAGE(J55:J56))</f>
        <v>0.19300535729965793</v>
      </c>
      <c r="L55" s="134">
        <v>15</v>
      </c>
      <c r="M55" s="12" t="str">
        <f>IF(J55="","",IF(J55*15&lt;9,"менее 9,0",IF(J55*15&gt;405,"более 405,0",J55*L55)))</f>
        <v>менее 9,0</v>
      </c>
      <c r="N55" s="136" t="str">
        <f t="shared" ref="N55" si="43">IF(O55="","",IF(O55="более 405,0","",IF(O55="менее 9,0","",IF(0.01*O55*VLOOKUP(D55,$S$5:$V$11,3,FALSE)&gt;ABS(M55-M56),"приемлемо","неприемлемо"))))</f>
        <v/>
      </c>
      <c r="O55" s="138" t="str">
        <f t="shared" ref="O55" si="44">IF(OR(M55="",M56=""),"",IF(OR(M55="менее 9,0",M56="менее 9,0"),"менее 9,0",IF(OR(M55="более 405,0",M56="более 405,0"),"более 405,0",ROUND(AVERAGE(M55:M56),1))))</f>
        <v>менее 9,0</v>
      </c>
      <c r="P55" s="140" t="str">
        <f t="shared" ref="P55" si="45">IF(O55="","",IF(O55="более 405,0","",IF(O55="менее 9,0","",0.01*O55*VLOOKUP(D55,$S$5:$V$11,4,FALSE))))</f>
        <v/>
      </c>
      <c r="Q55" s="118"/>
      <c r="R55"/>
    </row>
    <row r="56" spans="1:18" ht="15" customHeight="1">
      <c r="A56" s="123"/>
      <c r="B56" s="126"/>
      <c r="C56" s="127"/>
      <c r="D56" s="120"/>
      <c r="E56" s="121"/>
      <c r="F56" s="25">
        <v>2.0609999999999999</v>
      </c>
      <c r="G56" s="40">
        <f t="shared" si="2"/>
        <v>1.0443374714973397</v>
      </c>
      <c r="H56" s="131">
        <f t="shared" si="4"/>
        <v>0.46300215334461342</v>
      </c>
      <c r="I56" s="55"/>
      <c r="J56" s="12">
        <f t="shared" si="3"/>
        <v>0.19391336724700117</v>
      </c>
      <c r="K56" s="133"/>
      <c r="L56" s="135"/>
      <c r="M56" s="12" t="str">
        <f>IF(J56="","",IF(J56*15&lt;9,"менее 9,0",IF(J56*15&gt;405,"более 405,0",J56*L55)))</f>
        <v>менее 9,0</v>
      </c>
      <c r="N56" s="137"/>
      <c r="O56" s="139"/>
      <c r="P56" s="141"/>
      <c r="Q56" s="119"/>
      <c r="R56"/>
    </row>
    <row r="57" spans="1:18" ht="15" customHeight="1">
      <c r="A57" s="122">
        <v>15</v>
      </c>
      <c r="B57" s="124"/>
      <c r="C57" s="125"/>
      <c r="D57" s="128">
        <v>3</v>
      </c>
      <c r="E57" s="129"/>
      <c r="F57" s="25">
        <v>2.0640000000000001</v>
      </c>
      <c r="G57" s="40">
        <f t="shared" si="2"/>
        <v>1.0458576133772486</v>
      </c>
      <c r="H57" s="130">
        <f t="shared" ref="H57" si="46">IF(OR(F58="",F57=""),"",STDEV(F57:F58)/AVERAGE(F57:F58))</f>
        <v>1.0285189544531992E-3</v>
      </c>
      <c r="I57" s="55"/>
      <c r="J57" s="21">
        <f t="shared" si="3"/>
        <v>0.19209734735231468</v>
      </c>
      <c r="K57" s="132">
        <f t="shared" ref="K57" si="47">IF(OR(M57="",M58=""),"",AVERAGE(J57:J58))</f>
        <v>0.19300535729965793</v>
      </c>
      <c r="L57" s="134">
        <v>15</v>
      </c>
      <c r="M57" s="12" t="str">
        <f>IF(J57="","",IF(J57*15&lt;9,"менее 9,0",IF(J57*15&gt;405,"более 405,0",J57*L57)))</f>
        <v>менее 9,0</v>
      </c>
      <c r="N57" s="136" t="str">
        <f t="shared" ref="N57" si="48">IF(O57="","",IF(O57="более 405,0","",IF(O57="менее 9,0","",IF(0.01*O57*VLOOKUP(D57,$S$5:$V$11,3,FALSE)&gt;ABS(M57-M58),"приемлемо","неприемлемо"))))</f>
        <v/>
      </c>
      <c r="O57" s="138" t="str">
        <f t="shared" ref="O57" si="49">IF(OR(M57="",M58=""),"",IF(OR(M57="менее 9,0",M58="менее 9,0"),"менее 9,0",IF(OR(M57="более 405,0",M58="более 405,0"),"более 405,0",ROUND(AVERAGE(M57:M58),1))))</f>
        <v>менее 9,0</v>
      </c>
      <c r="P57" s="140" t="str">
        <f t="shared" ref="P57" si="50">IF(O57="","",IF(O57="более 405,0","",IF(O57="менее 9,0","",0.01*O57*VLOOKUP(D57,$S$5:$V$11,4,FALSE))))</f>
        <v/>
      </c>
      <c r="Q57" s="118"/>
      <c r="R57"/>
    </row>
    <row r="58" spans="1:18" ht="15" customHeight="1">
      <c r="A58" s="123"/>
      <c r="B58" s="126"/>
      <c r="C58" s="127"/>
      <c r="D58" s="120"/>
      <c r="E58" s="121"/>
      <c r="F58" s="25">
        <v>2.0609999999999999</v>
      </c>
      <c r="G58" s="40">
        <f t="shared" si="2"/>
        <v>1.0443374714973397</v>
      </c>
      <c r="H58" s="131">
        <f t="shared" si="4"/>
        <v>0.46300215334461342</v>
      </c>
      <c r="I58" s="55"/>
      <c r="J58" s="12">
        <f t="shared" si="3"/>
        <v>0.19391336724700117</v>
      </c>
      <c r="K58" s="133"/>
      <c r="L58" s="135"/>
      <c r="M58" s="12" t="str">
        <f>IF(J58="","",IF(J58*15&lt;9,"менее 9,0",IF(J58*15&gt;405,"более 405,0",J58*L57)))</f>
        <v>менее 9,0</v>
      </c>
      <c r="N58" s="137"/>
      <c r="O58" s="139"/>
      <c r="P58" s="141"/>
      <c r="Q58" s="119"/>
      <c r="R58"/>
    </row>
    <row r="59" spans="1:18" ht="15" customHeight="1">
      <c r="A59" s="122">
        <v>16</v>
      </c>
      <c r="B59" s="124"/>
      <c r="C59" s="125"/>
      <c r="D59" s="128">
        <v>3</v>
      </c>
      <c r="E59" s="129"/>
      <c r="F59" s="25">
        <v>2.0640000000000001</v>
      </c>
      <c r="G59" s="40">
        <f t="shared" si="2"/>
        <v>1.0458576133772486</v>
      </c>
      <c r="H59" s="130">
        <f t="shared" ref="H59" si="51">IF(OR(F60="",F59=""),"",STDEV(F59:F60)/AVERAGE(F59:F60))</f>
        <v>1.0285189544531992E-3</v>
      </c>
      <c r="I59" s="55"/>
      <c r="J59" s="21">
        <f t="shared" si="3"/>
        <v>0.19209734735231468</v>
      </c>
      <c r="K59" s="132">
        <f t="shared" ref="K59" si="52">IF(OR(M59="",M60=""),"",AVERAGE(J59:J60))</f>
        <v>0.19300535729965793</v>
      </c>
      <c r="L59" s="134">
        <v>15</v>
      </c>
      <c r="M59" s="12" t="str">
        <f>IF(J59="","",IF(J59*15&lt;9,"менее 9,0",IF(J59*15&gt;405,"более 405,0",J59*L59)))</f>
        <v>менее 9,0</v>
      </c>
      <c r="N59" s="136" t="str">
        <f t="shared" ref="N59" si="53">IF(O59="","",IF(O59="более 405,0","",IF(O59="менее 9,0","",IF(0.01*O59*VLOOKUP(D59,$S$5:$V$11,3,FALSE)&gt;ABS(M59-M60),"приемлемо","неприемлемо"))))</f>
        <v/>
      </c>
      <c r="O59" s="138" t="str">
        <f t="shared" ref="O59" si="54">IF(OR(M59="",M60=""),"",IF(OR(M59="менее 9,0",M60="менее 9,0"),"менее 9,0",IF(OR(M59="более 405,0",M60="более 405,0"),"более 405,0",ROUND(AVERAGE(M59:M60),1))))</f>
        <v>менее 9,0</v>
      </c>
      <c r="P59" s="140" t="str">
        <f t="shared" ref="P59" si="55">IF(O59="","",IF(O59="более 405,0","",IF(O59="менее 9,0","",0.01*O59*VLOOKUP(D59,$S$5:$V$11,4,FALSE))))</f>
        <v/>
      </c>
      <c r="Q59" s="118"/>
      <c r="R59"/>
    </row>
    <row r="60" spans="1:18" ht="15" customHeight="1">
      <c r="A60" s="123"/>
      <c r="B60" s="126"/>
      <c r="C60" s="127"/>
      <c r="D60" s="120"/>
      <c r="E60" s="121"/>
      <c r="F60" s="25">
        <v>2.0609999999999999</v>
      </c>
      <c r="G60" s="40">
        <f t="shared" si="2"/>
        <v>1.0443374714973397</v>
      </c>
      <c r="H60" s="131">
        <f t="shared" si="4"/>
        <v>0.46300215334461342</v>
      </c>
      <c r="I60" s="55"/>
      <c r="J60" s="12">
        <f t="shared" si="3"/>
        <v>0.19391336724700117</v>
      </c>
      <c r="K60" s="133"/>
      <c r="L60" s="135"/>
      <c r="M60" s="12" t="str">
        <f>IF(J60="","",IF(J60*15&lt;9,"менее 9,0",IF(J60*15&gt;405,"более 405,0",J60*L59)))</f>
        <v>менее 9,0</v>
      </c>
      <c r="N60" s="137"/>
      <c r="O60" s="139"/>
      <c r="P60" s="141"/>
      <c r="Q60" s="119"/>
      <c r="R60"/>
    </row>
    <row r="61" spans="1:18" ht="15" customHeight="1">
      <c r="A61" s="122">
        <v>17</v>
      </c>
      <c r="B61" s="124"/>
      <c r="C61" s="125"/>
      <c r="D61" s="128">
        <v>3</v>
      </c>
      <c r="E61" s="129"/>
      <c r="F61" s="25">
        <v>2.0640000000000001</v>
      </c>
      <c r="G61" s="40">
        <f t="shared" si="2"/>
        <v>1.0458576133772486</v>
      </c>
      <c r="H61" s="130">
        <f t="shared" ref="H61" si="56">IF(OR(F62="",F61=""),"",STDEV(F61:F62)/AVERAGE(F61:F62))</f>
        <v>1.0285189544531992E-3</v>
      </c>
      <c r="I61" s="55"/>
      <c r="J61" s="21">
        <f t="shared" si="3"/>
        <v>0.19209734735231468</v>
      </c>
      <c r="K61" s="132">
        <f t="shared" ref="K61" si="57">IF(OR(M61="",M62=""),"",AVERAGE(J61:J62))</f>
        <v>0.19300535729965793</v>
      </c>
      <c r="L61" s="134">
        <v>15</v>
      </c>
      <c r="M61" s="12" t="str">
        <f>IF(J61="","",IF(J61*15&lt;9,"менее 9,0",IF(J61*15&gt;405,"более 405,0",J61*L61)))</f>
        <v>менее 9,0</v>
      </c>
      <c r="N61" s="136" t="str">
        <f t="shared" ref="N61" si="58">IF(O61="","",IF(O61="более 405,0","",IF(O61="менее 9,0","",IF(0.01*O61*VLOOKUP(D61,$S$5:$V$11,3,FALSE)&gt;ABS(M61-M62),"приемлемо","неприемлемо"))))</f>
        <v/>
      </c>
      <c r="O61" s="138" t="str">
        <f t="shared" ref="O61" si="59">IF(OR(M61="",M62=""),"",IF(OR(M61="менее 9,0",M62="менее 9,0"),"менее 9,0",IF(OR(M61="более 405,0",M62="более 405,0"),"более 405,0",ROUND(AVERAGE(M61:M62),1))))</f>
        <v>менее 9,0</v>
      </c>
      <c r="P61" s="140" t="str">
        <f t="shared" ref="P61" si="60">IF(O61="","",IF(O61="более 405,0","",IF(O61="менее 9,0","",0.01*O61*VLOOKUP(D61,$S$5:$V$11,4,FALSE))))</f>
        <v/>
      </c>
      <c r="Q61" s="118"/>
      <c r="R61"/>
    </row>
    <row r="62" spans="1:18" ht="15" customHeight="1">
      <c r="A62" s="123"/>
      <c r="B62" s="126"/>
      <c r="C62" s="127"/>
      <c r="D62" s="120"/>
      <c r="E62" s="121"/>
      <c r="F62" s="25">
        <v>2.0609999999999999</v>
      </c>
      <c r="G62" s="40">
        <f t="shared" si="2"/>
        <v>1.0443374714973397</v>
      </c>
      <c r="H62" s="131">
        <f t="shared" si="4"/>
        <v>0.46300215334461342</v>
      </c>
      <c r="I62" s="55"/>
      <c r="J62" s="12">
        <f t="shared" si="3"/>
        <v>0.19391336724700117</v>
      </c>
      <c r="K62" s="133"/>
      <c r="L62" s="135"/>
      <c r="M62" s="12" t="str">
        <f>IF(J62="","",IF(J62*15&lt;9,"менее 9,0",IF(J62*15&gt;405,"более 405,0",J62*L61)))</f>
        <v>менее 9,0</v>
      </c>
      <c r="N62" s="137"/>
      <c r="O62" s="139"/>
      <c r="P62" s="141"/>
      <c r="Q62" s="119"/>
      <c r="R62"/>
    </row>
    <row r="63" spans="1:18" ht="15" customHeight="1">
      <c r="A63" s="122">
        <v>18</v>
      </c>
      <c r="B63" s="124"/>
      <c r="C63" s="125"/>
      <c r="D63" s="128">
        <v>3</v>
      </c>
      <c r="E63" s="129"/>
      <c r="F63" s="25">
        <v>2.0640000000000001</v>
      </c>
      <c r="G63" s="40">
        <f t="shared" si="2"/>
        <v>1.0458576133772486</v>
      </c>
      <c r="H63" s="130">
        <f t="shared" ref="H63" si="61">IF(OR(F64="",F63=""),"",STDEV(F63:F64)/AVERAGE(F63:F64))</f>
        <v>1.0285189544531992E-3</v>
      </c>
      <c r="I63" s="55"/>
      <c r="J63" s="21">
        <f t="shared" si="3"/>
        <v>0.19209734735231468</v>
      </c>
      <c r="K63" s="132">
        <f t="shared" ref="K63" si="62">IF(OR(M63="",M64=""),"",AVERAGE(J63:J64))</f>
        <v>0.19300535729965793</v>
      </c>
      <c r="L63" s="134">
        <v>15</v>
      </c>
      <c r="M63" s="12" t="str">
        <f>IF(J63="","",IF(J63*15&lt;9,"менее 9,0",IF(J63*15&gt;405,"более 405,0",J63*L63)))</f>
        <v>менее 9,0</v>
      </c>
      <c r="N63" s="136" t="str">
        <f t="shared" ref="N63" si="63">IF(O63="","",IF(O63="более 405,0","",IF(O63="менее 9,0","",IF(0.01*O63*VLOOKUP(D63,$S$5:$V$11,3,FALSE)&gt;ABS(M63-M64),"приемлемо","неприемлемо"))))</f>
        <v/>
      </c>
      <c r="O63" s="138" t="str">
        <f t="shared" ref="O63" si="64">IF(OR(M63="",M64=""),"",IF(OR(M63="менее 9,0",M64="менее 9,0"),"менее 9,0",IF(OR(M63="более 405,0",M64="более 405,0"),"более 405,0",ROUND(AVERAGE(M63:M64),1))))</f>
        <v>менее 9,0</v>
      </c>
      <c r="P63" s="140" t="str">
        <f t="shared" ref="P63" si="65">IF(O63="","",IF(O63="более 405,0","",IF(O63="менее 9,0","",0.01*O63*VLOOKUP(D63,$S$5:$V$11,4,FALSE))))</f>
        <v/>
      </c>
      <c r="Q63" s="118"/>
      <c r="R63"/>
    </row>
    <row r="64" spans="1:18" ht="15" customHeight="1">
      <c r="A64" s="123"/>
      <c r="B64" s="126"/>
      <c r="C64" s="127"/>
      <c r="D64" s="120"/>
      <c r="E64" s="121"/>
      <c r="F64" s="25">
        <v>2.0609999999999999</v>
      </c>
      <c r="G64" s="40">
        <f t="shared" si="2"/>
        <v>1.0443374714973397</v>
      </c>
      <c r="H64" s="131">
        <f t="shared" si="4"/>
        <v>0.46300215334461342</v>
      </c>
      <c r="I64" s="55"/>
      <c r="J64" s="12">
        <f t="shared" si="3"/>
        <v>0.19391336724700117</v>
      </c>
      <c r="K64" s="133"/>
      <c r="L64" s="135"/>
      <c r="M64" s="12" t="str">
        <f>IF(J64="","",IF(J64*15&lt;9,"менее 9,0",IF(J64*15&gt;405,"более 405,0",J64*L63)))</f>
        <v>менее 9,0</v>
      </c>
      <c r="N64" s="137"/>
      <c r="O64" s="139"/>
      <c r="P64" s="141"/>
      <c r="Q64" s="119"/>
      <c r="R64"/>
    </row>
    <row r="65" spans="1:18" ht="15" customHeight="1">
      <c r="A65" s="122">
        <v>19</v>
      </c>
      <c r="B65" s="124"/>
      <c r="C65" s="125"/>
      <c r="D65" s="128">
        <v>3</v>
      </c>
      <c r="E65" s="129"/>
      <c r="F65" s="25">
        <v>2.0640000000000001</v>
      </c>
      <c r="G65" s="40">
        <f t="shared" si="2"/>
        <v>1.0458576133772486</v>
      </c>
      <c r="H65" s="130">
        <f t="shared" ref="H65" si="66">IF(OR(F66="",F65=""),"",STDEV(F65:F66)/AVERAGE(F65:F66))</f>
        <v>1.0285189544531992E-3</v>
      </c>
      <c r="I65" s="55"/>
      <c r="J65" s="21">
        <f t="shared" si="3"/>
        <v>0.19209734735231468</v>
      </c>
      <c r="K65" s="132">
        <f t="shared" ref="K65" si="67">IF(OR(M65="",M66=""),"",AVERAGE(J65:J66))</f>
        <v>0.19300535729965793</v>
      </c>
      <c r="L65" s="134">
        <v>15</v>
      </c>
      <c r="M65" s="12" t="str">
        <f>IF(J65="","",IF(J65*15&lt;9,"менее 9,0",IF(J65*15&gt;405,"более 405,0",J65*L65)))</f>
        <v>менее 9,0</v>
      </c>
      <c r="N65" s="136" t="str">
        <f t="shared" ref="N65" si="68">IF(O65="","",IF(O65="более 405,0","",IF(O65="менее 9,0","",IF(0.01*O65*VLOOKUP(D65,$S$5:$V$11,3,FALSE)&gt;ABS(M65-M66),"приемлемо","неприемлемо"))))</f>
        <v/>
      </c>
      <c r="O65" s="138" t="str">
        <f t="shared" ref="O65" si="69">IF(OR(M65="",M66=""),"",IF(OR(M65="менее 9,0",M66="менее 9,0"),"менее 9,0",IF(OR(M65="более 405,0",M66="более 405,0"),"более 405,0",ROUND(AVERAGE(M65:M66),1))))</f>
        <v>менее 9,0</v>
      </c>
      <c r="P65" s="140" t="str">
        <f t="shared" ref="P65" si="70">IF(O65="","",IF(O65="более 405,0","",IF(O65="менее 9,0","",0.01*O65*VLOOKUP(D65,$S$5:$V$11,4,FALSE))))</f>
        <v/>
      </c>
      <c r="Q65" s="118"/>
      <c r="R65"/>
    </row>
    <row r="66" spans="1:18" ht="15" customHeight="1">
      <c r="A66" s="123"/>
      <c r="B66" s="126"/>
      <c r="C66" s="127"/>
      <c r="D66" s="120"/>
      <c r="E66" s="121"/>
      <c r="F66" s="25">
        <v>2.0609999999999999</v>
      </c>
      <c r="G66" s="40">
        <f t="shared" si="2"/>
        <v>1.0443374714973397</v>
      </c>
      <c r="H66" s="131">
        <f t="shared" si="4"/>
        <v>0.46300215334461342</v>
      </c>
      <c r="I66" s="55"/>
      <c r="J66" s="12">
        <f t="shared" si="3"/>
        <v>0.19391336724700117</v>
      </c>
      <c r="K66" s="133"/>
      <c r="L66" s="135"/>
      <c r="M66" s="12" t="str">
        <f>IF(J66="","",IF(J66*15&lt;9,"менее 9,0",IF(J66*15&gt;405,"более 405,0",J66*L65)))</f>
        <v>менее 9,0</v>
      </c>
      <c r="N66" s="137"/>
      <c r="O66" s="139"/>
      <c r="P66" s="141"/>
      <c r="Q66" s="119"/>
      <c r="R66"/>
    </row>
    <row r="67" spans="1:18" ht="15" customHeight="1">
      <c r="A67" s="122">
        <v>20</v>
      </c>
      <c r="B67" s="124"/>
      <c r="C67" s="125"/>
      <c r="D67" s="128">
        <v>3</v>
      </c>
      <c r="E67" s="129"/>
      <c r="F67" s="25">
        <v>2.0640000000000001</v>
      </c>
      <c r="G67" s="40">
        <f t="shared" si="2"/>
        <v>1.0458576133772486</v>
      </c>
      <c r="H67" s="130">
        <f t="shared" ref="H67" si="71">IF(OR(F68="",F67=""),"",STDEV(F67:F68)/AVERAGE(F67:F68))</f>
        <v>1.0285189544531992E-3</v>
      </c>
      <c r="I67" s="55"/>
      <c r="J67" s="21">
        <f t="shared" si="3"/>
        <v>0.19209734735231468</v>
      </c>
      <c r="K67" s="132">
        <f t="shared" ref="K67" si="72">IF(OR(M67="",M68=""),"",AVERAGE(J67:J68))</f>
        <v>0.19300535729965793</v>
      </c>
      <c r="L67" s="134">
        <v>15</v>
      </c>
      <c r="M67" s="12" t="str">
        <f>IF(J67="","",IF(J67*15&lt;9,"менее 9,0",IF(J67*15&gt;405,"более 405,0",J67*L67)))</f>
        <v>менее 9,0</v>
      </c>
      <c r="N67" s="136" t="str">
        <f t="shared" ref="N67" si="73">IF(O67="","",IF(O67="более 405,0","",IF(O67="менее 9,0","",IF(0.01*O67*VLOOKUP(D67,$S$5:$V$11,3,FALSE)&gt;ABS(M67-M68),"приемлемо","неприемлемо"))))</f>
        <v/>
      </c>
      <c r="O67" s="138" t="str">
        <f t="shared" ref="O67" si="74">IF(OR(M67="",M68=""),"",IF(OR(M67="менее 9,0",M68="менее 9,0"),"менее 9,0",IF(OR(M67="более 405,0",M68="более 405,0"),"более 405,0",ROUND(AVERAGE(M67:M68),1))))</f>
        <v>менее 9,0</v>
      </c>
      <c r="P67" s="140" t="str">
        <f t="shared" ref="P67" si="75">IF(O67="","",IF(O67="более 405,0","",IF(O67="менее 9,0","",0.01*O67*VLOOKUP(D67,$S$5:$V$11,4,FALSE))))</f>
        <v/>
      </c>
      <c r="Q67" s="118"/>
      <c r="R67"/>
    </row>
    <row r="68" spans="1:18" ht="15" customHeight="1">
      <c r="A68" s="123"/>
      <c r="B68" s="126"/>
      <c r="C68" s="127"/>
      <c r="D68" s="120"/>
      <c r="E68" s="121"/>
      <c r="F68" s="25">
        <v>2.0609999999999999</v>
      </c>
      <c r="G68" s="40">
        <f t="shared" si="2"/>
        <v>1.0443374714973397</v>
      </c>
      <c r="H68" s="131">
        <f t="shared" si="4"/>
        <v>0.46300215334461342</v>
      </c>
      <c r="I68" s="55"/>
      <c r="J68" s="12">
        <f t="shared" si="3"/>
        <v>0.19391336724700117</v>
      </c>
      <c r="K68" s="133"/>
      <c r="L68" s="135"/>
      <c r="M68" s="12" t="str">
        <f>IF(J68="","",IF(J68*15&lt;9,"менее 9,0",IF(J68*15&gt;405,"более 405,0",J68*L67)))</f>
        <v>менее 9,0</v>
      </c>
      <c r="N68" s="137"/>
      <c r="O68" s="139"/>
      <c r="P68" s="141"/>
      <c r="Q68" s="119"/>
      <c r="R68"/>
    </row>
    <row r="69" spans="1:18" ht="15" customHeight="1">
      <c r="A69" s="122">
        <v>21</v>
      </c>
      <c r="B69" s="124"/>
      <c r="C69" s="125"/>
      <c r="D69" s="128">
        <v>3</v>
      </c>
      <c r="E69" s="129"/>
      <c r="F69" s="25">
        <v>2.0640000000000001</v>
      </c>
      <c r="G69" s="40">
        <f t="shared" si="2"/>
        <v>1.0458576133772486</v>
      </c>
      <c r="H69" s="130">
        <f t="shared" ref="H69" si="76">IF(OR(F70="",F69=""),"",STDEV(F69:F70)/AVERAGE(F69:F70))</f>
        <v>1.0285189544531992E-3</v>
      </c>
      <c r="I69" s="55"/>
      <c r="J69" s="21">
        <f t="shared" si="3"/>
        <v>0.19209734735231468</v>
      </c>
      <c r="K69" s="132">
        <f t="shared" ref="K69" si="77">IF(OR(M69="",M70=""),"",AVERAGE(J69:J70))</f>
        <v>0.19300535729965793</v>
      </c>
      <c r="L69" s="134">
        <v>15</v>
      </c>
      <c r="M69" s="12" t="str">
        <f>IF(J69="","",IF(J69*15&lt;9,"менее 9,0",IF(J69*15&gt;405,"более 405,0",J69*L69)))</f>
        <v>менее 9,0</v>
      </c>
      <c r="N69" s="136" t="str">
        <f t="shared" ref="N69" si="78">IF(O69="","",IF(O69="более 405,0","",IF(O69="менее 9,0","",IF(0.01*O69*VLOOKUP(D69,$S$5:$V$11,3,FALSE)&gt;ABS(M69-M70),"приемлемо","неприемлемо"))))</f>
        <v/>
      </c>
      <c r="O69" s="138" t="str">
        <f t="shared" ref="O69" si="79">IF(OR(M69="",M70=""),"",IF(OR(M69="менее 9,0",M70="менее 9,0"),"менее 9,0",IF(OR(M69="более 405,0",M70="более 405,0"),"более 405,0",ROUND(AVERAGE(M69:M70),1))))</f>
        <v>менее 9,0</v>
      </c>
      <c r="P69" s="140" t="str">
        <f t="shared" ref="P69" si="80">IF(O69="","",IF(O69="более 405,0","",IF(O69="менее 9,0","",0.01*O69*VLOOKUP(D69,$S$5:$V$11,4,FALSE))))</f>
        <v/>
      </c>
      <c r="Q69" s="118"/>
      <c r="R69"/>
    </row>
    <row r="70" spans="1:18" ht="15" customHeight="1">
      <c r="A70" s="123"/>
      <c r="B70" s="126"/>
      <c r="C70" s="127"/>
      <c r="D70" s="120"/>
      <c r="E70" s="121"/>
      <c r="F70" s="25">
        <v>2.0609999999999999</v>
      </c>
      <c r="G70" s="40">
        <f t="shared" si="2"/>
        <v>1.0443374714973397</v>
      </c>
      <c r="H70" s="131">
        <f t="shared" si="4"/>
        <v>0.46300215334461342</v>
      </c>
      <c r="I70" s="55"/>
      <c r="J70" s="12">
        <f t="shared" si="3"/>
        <v>0.19391336724700117</v>
      </c>
      <c r="K70" s="133"/>
      <c r="L70" s="135"/>
      <c r="M70" s="12" t="str">
        <f>IF(J70="","",IF(J70*15&lt;9,"менее 9,0",IF(J70*15&gt;405,"более 405,0",J70*L69)))</f>
        <v>менее 9,0</v>
      </c>
      <c r="N70" s="137"/>
      <c r="O70" s="139"/>
      <c r="P70" s="141"/>
      <c r="Q70" s="119"/>
      <c r="R70"/>
    </row>
    <row r="71" spans="1:18" ht="15" customHeight="1">
      <c r="A71" s="122">
        <v>22</v>
      </c>
      <c r="B71" s="124"/>
      <c r="C71" s="125"/>
      <c r="D71" s="128">
        <v>3</v>
      </c>
      <c r="E71" s="129"/>
      <c r="F71" s="25">
        <v>2.0640000000000001</v>
      </c>
      <c r="G71" s="40">
        <f t="shared" si="2"/>
        <v>1.0458576133772486</v>
      </c>
      <c r="H71" s="130">
        <f t="shared" ref="H71" si="81">IF(OR(F72="",F71=""),"",STDEV(F71:F72)/AVERAGE(F71:F72))</f>
        <v>1.0285189544531992E-3</v>
      </c>
      <c r="I71" s="55"/>
      <c r="J71" s="21">
        <f t="shared" si="3"/>
        <v>0.19209734735231468</v>
      </c>
      <c r="K71" s="132">
        <f t="shared" ref="K71" si="82">IF(OR(M71="",M72=""),"",AVERAGE(J71:J72))</f>
        <v>0.19300535729965793</v>
      </c>
      <c r="L71" s="134">
        <v>15</v>
      </c>
      <c r="M71" s="12" t="str">
        <f>IF(J71="","",IF(J71*15&lt;9,"менее 9,0",IF(J71*15&gt;405,"более 405,0",J71*L71)))</f>
        <v>менее 9,0</v>
      </c>
      <c r="N71" s="136" t="str">
        <f t="shared" ref="N71" si="83">IF(O71="","",IF(O71="более 405,0","",IF(O71="менее 9,0","",IF(0.01*O71*VLOOKUP(D71,$S$5:$V$11,3,FALSE)&gt;ABS(M71-M72),"приемлемо","неприемлемо"))))</f>
        <v/>
      </c>
      <c r="O71" s="138" t="str">
        <f t="shared" ref="O71" si="84">IF(OR(M71="",M72=""),"",IF(OR(M71="менее 9,0",M72="менее 9,0"),"менее 9,0",IF(OR(M71="более 405,0",M72="более 405,0"),"более 405,0",ROUND(AVERAGE(M71:M72),1))))</f>
        <v>менее 9,0</v>
      </c>
      <c r="P71" s="140" t="str">
        <f t="shared" ref="P71" si="85">IF(O71="","",IF(O71="более 405,0","",IF(O71="менее 9,0","",0.01*O71*VLOOKUP(D71,$S$5:$V$11,4,FALSE))))</f>
        <v/>
      </c>
      <c r="Q71" s="118"/>
      <c r="R71"/>
    </row>
    <row r="72" spans="1:18" ht="15" customHeight="1">
      <c r="A72" s="123"/>
      <c r="B72" s="126"/>
      <c r="C72" s="127"/>
      <c r="D72" s="120"/>
      <c r="E72" s="121"/>
      <c r="F72" s="25">
        <v>2.0609999999999999</v>
      </c>
      <c r="G72" s="40">
        <f t="shared" si="2"/>
        <v>1.0443374714973397</v>
      </c>
      <c r="H72" s="131">
        <f t="shared" si="4"/>
        <v>0.46300215334461342</v>
      </c>
      <c r="I72" s="55"/>
      <c r="J72" s="12">
        <f t="shared" si="3"/>
        <v>0.19391336724700117</v>
      </c>
      <c r="K72" s="133"/>
      <c r="L72" s="135"/>
      <c r="M72" s="12" t="str">
        <f>IF(J72="","",IF(J72*15&lt;9,"менее 9,0",IF(J72*15&gt;405,"более 405,0",J72*L71)))</f>
        <v>менее 9,0</v>
      </c>
      <c r="N72" s="137"/>
      <c r="O72" s="139"/>
      <c r="P72" s="141"/>
      <c r="Q72" s="119"/>
      <c r="R72"/>
    </row>
    <row r="73" spans="1:18" ht="15" customHeight="1">
      <c r="A73" s="122">
        <v>23</v>
      </c>
      <c r="B73" s="124"/>
      <c r="C73" s="125"/>
      <c r="D73" s="128">
        <v>3</v>
      </c>
      <c r="E73" s="129"/>
      <c r="F73" s="25">
        <v>2.0640000000000001</v>
      </c>
      <c r="G73" s="40">
        <f t="shared" si="2"/>
        <v>1.0458576133772486</v>
      </c>
      <c r="H73" s="130">
        <f t="shared" ref="H73" si="86">IF(OR(F74="",F73=""),"",STDEV(F73:F74)/AVERAGE(F73:F74))</f>
        <v>1.0285189544531992E-3</v>
      </c>
      <c r="I73" s="55"/>
      <c r="J73" s="21">
        <f t="shared" si="3"/>
        <v>0.19209734735231468</v>
      </c>
      <c r="K73" s="132">
        <f t="shared" ref="K73" si="87">IF(OR(M73="",M74=""),"",AVERAGE(J73:J74))</f>
        <v>0.19300535729965793</v>
      </c>
      <c r="L73" s="134">
        <v>15</v>
      </c>
      <c r="M73" s="12" t="str">
        <f>IF(J73="","",IF(J73*15&lt;9,"менее 9,0",IF(J73*15&gt;405,"более 405,0",J73*L73)))</f>
        <v>менее 9,0</v>
      </c>
      <c r="N73" s="136" t="str">
        <f t="shared" ref="N73" si="88">IF(O73="","",IF(O73="более 405,0","",IF(O73="менее 9,0","",IF(0.01*O73*VLOOKUP(D73,$S$5:$V$11,3,FALSE)&gt;ABS(M73-M74),"приемлемо","неприемлемо"))))</f>
        <v/>
      </c>
      <c r="O73" s="138" t="str">
        <f t="shared" ref="O73" si="89">IF(OR(M73="",M74=""),"",IF(OR(M73="менее 9,0",M74="менее 9,0"),"менее 9,0",IF(OR(M73="более 405,0",M74="более 405,0"),"более 405,0",ROUND(AVERAGE(M73:M74),1))))</f>
        <v>менее 9,0</v>
      </c>
      <c r="P73" s="140" t="str">
        <f t="shared" ref="P73" si="90">IF(O73="","",IF(O73="более 405,0","",IF(O73="менее 9,0","",0.01*O73*VLOOKUP(D73,$S$5:$V$11,4,FALSE))))</f>
        <v/>
      </c>
      <c r="Q73" s="118"/>
      <c r="R73"/>
    </row>
    <row r="74" spans="1:18" ht="15" customHeight="1">
      <c r="A74" s="123"/>
      <c r="B74" s="126"/>
      <c r="C74" s="127"/>
      <c r="D74" s="120"/>
      <c r="E74" s="121"/>
      <c r="F74" s="25">
        <v>2.0609999999999999</v>
      </c>
      <c r="G74" s="40">
        <f t="shared" si="2"/>
        <v>1.0443374714973397</v>
      </c>
      <c r="H74" s="131">
        <f t="shared" si="4"/>
        <v>0.46300215334461342</v>
      </c>
      <c r="I74" s="55"/>
      <c r="J74" s="12">
        <f t="shared" si="3"/>
        <v>0.19391336724700117</v>
      </c>
      <c r="K74" s="133"/>
      <c r="L74" s="135"/>
      <c r="M74" s="12" t="str">
        <f>IF(J74="","",IF(J74*15&lt;9,"менее 9,0",IF(J74*15&gt;405,"более 405,0",J74*L73)))</f>
        <v>менее 9,0</v>
      </c>
      <c r="N74" s="137"/>
      <c r="O74" s="139"/>
      <c r="P74" s="141"/>
      <c r="Q74" s="119"/>
      <c r="R74"/>
    </row>
    <row r="75" spans="1:18" ht="15" customHeight="1">
      <c r="A75" s="122">
        <v>24</v>
      </c>
      <c r="B75" s="124"/>
      <c r="C75" s="125"/>
      <c r="D75" s="128">
        <v>3</v>
      </c>
      <c r="E75" s="129"/>
      <c r="F75" s="25">
        <v>2.0640000000000001</v>
      </c>
      <c r="G75" s="40">
        <f t="shared" si="2"/>
        <v>1.0458576133772486</v>
      </c>
      <c r="H75" s="130">
        <f t="shared" ref="H75" si="91">IF(OR(F76="",F75=""),"",STDEV(F75:F76)/AVERAGE(F75:F76))</f>
        <v>1.0285189544531992E-3</v>
      </c>
      <c r="I75" s="55"/>
      <c r="J75" s="21">
        <f t="shared" si="3"/>
        <v>0.19209734735231468</v>
      </c>
      <c r="K75" s="132">
        <f t="shared" ref="K75" si="92">IF(OR(M75="",M76=""),"",AVERAGE(J75:J76))</f>
        <v>0.19300535729965793</v>
      </c>
      <c r="L75" s="134">
        <v>15</v>
      </c>
      <c r="M75" s="12" t="str">
        <f>IF(J75="","",IF(J75*15&lt;9,"менее 9,0",IF(J75*15&gt;405,"более 405,0",J75*L75)))</f>
        <v>менее 9,0</v>
      </c>
      <c r="N75" s="136" t="str">
        <f t="shared" ref="N75" si="93">IF(O75="","",IF(O75="более 405,0","",IF(O75="менее 9,0","",IF(0.01*O75*VLOOKUP(D75,$S$5:$V$11,3,FALSE)&gt;ABS(M75-M76),"приемлемо","неприемлемо"))))</f>
        <v/>
      </c>
      <c r="O75" s="138" t="str">
        <f t="shared" ref="O75" si="94">IF(OR(M75="",M76=""),"",IF(OR(M75="менее 9,0",M76="менее 9,0"),"менее 9,0",IF(OR(M75="более 405,0",M76="более 405,0"),"более 405,0",ROUND(AVERAGE(M75:M76),1))))</f>
        <v>менее 9,0</v>
      </c>
      <c r="P75" s="140" t="str">
        <f t="shared" ref="P75" si="95">IF(O75="","",IF(O75="более 405,0","",IF(O75="менее 9,0","",0.01*O75*VLOOKUP(D75,$S$5:$V$11,4,FALSE))))</f>
        <v/>
      </c>
      <c r="Q75" s="118"/>
      <c r="R75"/>
    </row>
    <row r="76" spans="1:18" ht="15" customHeight="1">
      <c r="A76" s="123"/>
      <c r="B76" s="126"/>
      <c r="C76" s="127"/>
      <c r="D76" s="120"/>
      <c r="E76" s="121"/>
      <c r="F76" s="25">
        <v>2.0609999999999999</v>
      </c>
      <c r="G76" s="40">
        <f t="shared" si="2"/>
        <v>1.0443374714973397</v>
      </c>
      <c r="H76" s="131">
        <f t="shared" si="4"/>
        <v>0.46300215334461342</v>
      </c>
      <c r="I76" s="55"/>
      <c r="J76" s="12">
        <f t="shared" si="3"/>
        <v>0.19391336724700117</v>
      </c>
      <c r="K76" s="133"/>
      <c r="L76" s="135"/>
      <c r="M76" s="12" t="str">
        <f>IF(J76="","",IF(J76*15&lt;9,"менее 9,0",IF(J76*15&gt;405,"более 405,0",J76*L75)))</f>
        <v>менее 9,0</v>
      </c>
      <c r="N76" s="137"/>
      <c r="O76" s="139"/>
      <c r="P76" s="141"/>
      <c r="Q76" s="119"/>
      <c r="R76"/>
    </row>
    <row r="77" spans="1:18" ht="15" customHeight="1">
      <c r="A77" s="122">
        <v>25</v>
      </c>
      <c r="B77" s="124"/>
      <c r="C77" s="125"/>
      <c r="D77" s="128">
        <v>3</v>
      </c>
      <c r="E77" s="129"/>
      <c r="F77" s="25">
        <v>2.0640000000000001</v>
      </c>
      <c r="G77" s="40">
        <f t="shared" si="2"/>
        <v>1.0458576133772486</v>
      </c>
      <c r="H77" s="130">
        <f t="shared" ref="H77" si="96">IF(OR(F78="",F77=""),"",STDEV(F77:F78)/AVERAGE(F77:F78))</f>
        <v>1.0285189544531992E-3</v>
      </c>
      <c r="I77" s="55"/>
      <c r="J77" s="21">
        <f t="shared" si="3"/>
        <v>0.19209734735231468</v>
      </c>
      <c r="K77" s="132">
        <f t="shared" ref="K77" si="97">IF(OR(M77="",M78=""),"",AVERAGE(J77:J78))</f>
        <v>0.19300535729965793</v>
      </c>
      <c r="L77" s="134">
        <v>15</v>
      </c>
      <c r="M77" s="12" t="str">
        <f>IF(J77="","",IF(J77*15&lt;9,"менее 9,0",IF(J77*15&gt;405,"более 405,0",J77*L77)))</f>
        <v>менее 9,0</v>
      </c>
      <c r="N77" s="136" t="str">
        <f t="shared" ref="N77" si="98">IF(O77="","",IF(O77="более 405,0","",IF(O77="менее 9,0","",IF(0.01*O77*VLOOKUP(D77,$S$5:$V$11,3,FALSE)&gt;ABS(M77-M78),"приемлемо","неприемлемо"))))</f>
        <v/>
      </c>
      <c r="O77" s="138" t="str">
        <f t="shared" ref="O77" si="99">IF(OR(M77="",M78=""),"",IF(OR(M77="менее 9,0",M78="менее 9,0"),"менее 9,0",IF(OR(M77="более 405,0",M78="более 405,0"),"более 405,0",ROUND(AVERAGE(M77:M78),1))))</f>
        <v>менее 9,0</v>
      </c>
      <c r="P77" s="140" t="str">
        <f t="shared" ref="P77" si="100">IF(O77="","",IF(O77="более 405,0","",IF(O77="менее 9,0","",0.01*O77*VLOOKUP(D77,$S$5:$V$11,4,FALSE))))</f>
        <v/>
      </c>
      <c r="Q77" s="118"/>
      <c r="R77"/>
    </row>
    <row r="78" spans="1:18" ht="15" customHeight="1">
      <c r="A78" s="123"/>
      <c r="B78" s="126"/>
      <c r="C78" s="127"/>
      <c r="D78" s="120"/>
      <c r="E78" s="121"/>
      <c r="F78" s="25">
        <v>2.0609999999999999</v>
      </c>
      <c r="G78" s="40">
        <f t="shared" si="2"/>
        <v>1.0443374714973397</v>
      </c>
      <c r="H78" s="131">
        <f t="shared" si="4"/>
        <v>0.46300215334461342</v>
      </c>
      <c r="I78" s="55"/>
      <c r="J78" s="12">
        <f t="shared" si="3"/>
        <v>0.19391336724700117</v>
      </c>
      <c r="K78" s="133"/>
      <c r="L78" s="135"/>
      <c r="M78" s="12" t="str">
        <f>IF(J78="","",IF(J78*15&lt;9,"менее 9,0",IF(J78*15&gt;405,"более 405,0",J78*L77)))</f>
        <v>менее 9,0</v>
      </c>
      <c r="N78" s="137"/>
      <c r="O78" s="139"/>
      <c r="P78" s="141"/>
      <c r="Q78" s="119"/>
      <c r="R78"/>
    </row>
    <row r="79" spans="1:18" ht="15" customHeight="1">
      <c r="A79" s="122">
        <v>26</v>
      </c>
      <c r="B79" s="124"/>
      <c r="C79" s="125"/>
      <c r="D79" s="128">
        <v>3</v>
      </c>
      <c r="E79" s="129"/>
      <c r="F79" s="25">
        <v>2.0640000000000001</v>
      </c>
      <c r="G79" s="40">
        <f t="shared" si="2"/>
        <v>1.0458576133772486</v>
      </c>
      <c r="H79" s="130">
        <f t="shared" ref="H79" si="101">IF(OR(F80="",F79=""),"",STDEV(F79:F80)/AVERAGE(F79:F80))</f>
        <v>1.0285189544531992E-3</v>
      </c>
      <c r="I79" s="55"/>
      <c r="J79" s="21">
        <f t="shared" si="3"/>
        <v>0.19209734735231468</v>
      </c>
      <c r="K79" s="132">
        <f t="shared" ref="K79" si="102">IF(OR(M79="",M80=""),"",AVERAGE(J79:J80))</f>
        <v>0.19300535729965793</v>
      </c>
      <c r="L79" s="134">
        <v>15</v>
      </c>
      <c r="M79" s="12" t="str">
        <f>IF(J79="","",IF(J79*15&lt;9,"менее 9,0",IF(J79*15&gt;405,"более 405,0",J79*L79)))</f>
        <v>менее 9,0</v>
      </c>
      <c r="N79" s="136" t="str">
        <f t="shared" ref="N79" si="103">IF(O79="","",IF(O79="более 405,0","",IF(O79="менее 9,0","",IF(0.01*O79*VLOOKUP(D79,$S$5:$V$11,3,FALSE)&gt;ABS(M79-M80),"приемлемо","неприемлемо"))))</f>
        <v/>
      </c>
      <c r="O79" s="138" t="str">
        <f t="shared" ref="O79" si="104">IF(OR(M79="",M80=""),"",IF(OR(M79="менее 9,0",M80="менее 9,0"),"менее 9,0",IF(OR(M79="более 405,0",M80="более 405,0"),"более 405,0",ROUND(AVERAGE(M79:M80),1))))</f>
        <v>менее 9,0</v>
      </c>
      <c r="P79" s="140" t="str">
        <f t="shared" ref="P79" si="105">IF(O79="","",IF(O79="более 405,0","",IF(O79="менее 9,0","",0.01*O79*VLOOKUP(D79,$S$5:$V$11,4,FALSE))))</f>
        <v/>
      </c>
      <c r="Q79" s="118"/>
      <c r="R79"/>
    </row>
    <row r="80" spans="1:18" ht="15" customHeight="1">
      <c r="A80" s="123"/>
      <c r="B80" s="126"/>
      <c r="C80" s="127"/>
      <c r="D80" s="120"/>
      <c r="E80" s="121"/>
      <c r="F80" s="25">
        <v>2.0609999999999999</v>
      </c>
      <c r="G80" s="40">
        <f t="shared" si="2"/>
        <v>1.0443374714973397</v>
      </c>
      <c r="H80" s="131">
        <f t="shared" si="4"/>
        <v>0.46300215334461342</v>
      </c>
      <c r="I80" s="55"/>
      <c r="J80" s="12">
        <f t="shared" si="3"/>
        <v>0.19391336724700117</v>
      </c>
      <c r="K80" s="133"/>
      <c r="L80" s="135"/>
      <c r="M80" s="12" t="str">
        <f>IF(J80="","",IF(J80*15&lt;9,"менее 9,0",IF(J80*15&gt;405,"более 405,0",J80*L79)))</f>
        <v>менее 9,0</v>
      </c>
      <c r="N80" s="137"/>
      <c r="O80" s="139"/>
      <c r="P80" s="141"/>
      <c r="Q80" s="119"/>
      <c r="R80"/>
    </row>
    <row r="81" spans="1:18" ht="15" customHeight="1">
      <c r="A81" s="122">
        <v>27</v>
      </c>
      <c r="B81" s="124"/>
      <c r="C81" s="125"/>
      <c r="D81" s="128">
        <v>3</v>
      </c>
      <c r="E81" s="129"/>
      <c r="F81" s="25">
        <v>2.0640000000000001</v>
      </c>
      <c r="G81" s="40">
        <f t="shared" si="2"/>
        <v>1.0458576133772486</v>
      </c>
      <c r="H81" s="130">
        <f t="shared" ref="H81" si="106">IF(OR(F82="",F81=""),"",STDEV(F81:F82)/AVERAGE(F81:F82))</f>
        <v>1.0285189544531992E-3</v>
      </c>
      <c r="I81" s="55"/>
      <c r="J81" s="21">
        <f t="shared" si="3"/>
        <v>0.19209734735231468</v>
      </c>
      <c r="K81" s="132">
        <f t="shared" ref="K81" si="107">IF(OR(M81="",M82=""),"",AVERAGE(J81:J82))</f>
        <v>0.19300535729965793</v>
      </c>
      <c r="L81" s="134">
        <v>15</v>
      </c>
      <c r="M81" s="12" t="str">
        <f>IF(J81="","",IF(J81*15&lt;9,"менее 9,0",IF(J81*15&gt;405,"более 405,0",J81*L81)))</f>
        <v>менее 9,0</v>
      </c>
      <c r="N81" s="136" t="str">
        <f t="shared" ref="N81" si="108">IF(O81="","",IF(O81="более 405,0","",IF(O81="менее 9,0","",IF(0.01*O81*VLOOKUP(D81,$S$5:$V$11,3,FALSE)&gt;ABS(M81-M82),"приемлемо","неприемлемо"))))</f>
        <v/>
      </c>
      <c r="O81" s="138" t="str">
        <f t="shared" ref="O81" si="109">IF(OR(M81="",M82=""),"",IF(OR(M81="менее 9,0",M82="менее 9,0"),"менее 9,0",IF(OR(M81="более 405,0",M82="более 405,0"),"более 405,0",ROUND(AVERAGE(M81:M82),1))))</f>
        <v>менее 9,0</v>
      </c>
      <c r="P81" s="140" t="str">
        <f t="shared" ref="P81" si="110">IF(O81="","",IF(O81="более 405,0","",IF(O81="менее 9,0","",0.01*O81*VLOOKUP(D81,$S$5:$V$11,4,FALSE))))</f>
        <v/>
      </c>
      <c r="Q81" s="118"/>
      <c r="R81"/>
    </row>
    <row r="82" spans="1:18" ht="15" customHeight="1">
      <c r="A82" s="123"/>
      <c r="B82" s="126"/>
      <c r="C82" s="127"/>
      <c r="D82" s="120"/>
      <c r="E82" s="121"/>
      <c r="F82" s="25">
        <v>2.0609999999999999</v>
      </c>
      <c r="G82" s="40">
        <f t="shared" si="2"/>
        <v>1.0443374714973397</v>
      </c>
      <c r="H82" s="131">
        <f t="shared" si="4"/>
        <v>0.46300215334461342</v>
      </c>
      <c r="I82" s="55"/>
      <c r="J82" s="12">
        <f t="shared" si="3"/>
        <v>0.19391336724700117</v>
      </c>
      <c r="K82" s="133"/>
      <c r="L82" s="135"/>
      <c r="M82" s="12" t="str">
        <f>IF(J82="","",IF(J82*15&lt;9,"менее 9,0",IF(J82*15&gt;405,"более 405,0",J82*L81)))</f>
        <v>менее 9,0</v>
      </c>
      <c r="N82" s="137"/>
      <c r="O82" s="139"/>
      <c r="P82" s="141"/>
      <c r="Q82" s="119"/>
      <c r="R82"/>
    </row>
    <row r="83" spans="1:18" ht="15" customHeight="1">
      <c r="A83" s="122">
        <v>28</v>
      </c>
      <c r="B83" s="124"/>
      <c r="C83" s="125"/>
      <c r="D83" s="128">
        <v>3</v>
      </c>
      <c r="E83" s="129"/>
      <c r="F83" s="25">
        <v>2.0640000000000001</v>
      </c>
      <c r="G83" s="40">
        <f t="shared" si="2"/>
        <v>1.0458576133772486</v>
      </c>
      <c r="H83" s="130">
        <f t="shared" ref="H83" si="111">IF(OR(F84="",F83=""),"",STDEV(F83:F84)/AVERAGE(F83:F84))</f>
        <v>1.0285189544531992E-3</v>
      </c>
      <c r="I83" s="55"/>
      <c r="J83" s="21">
        <f t="shared" si="3"/>
        <v>0.19209734735231468</v>
      </c>
      <c r="K83" s="132">
        <f t="shared" ref="K83" si="112">IF(OR(M83="",M84=""),"",AVERAGE(J83:J84))</f>
        <v>0.19300535729965793</v>
      </c>
      <c r="L83" s="134">
        <v>15</v>
      </c>
      <c r="M83" s="12" t="str">
        <f>IF(J83="","",IF(J83*15&lt;9,"менее 9,0",IF(J83*15&gt;405,"более 405,0",J83*L83)))</f>
        <v>менее 9,0</v>
      </c>
      <c r="N83" s="136" t="str">
        <f t="shared" ref="N83" si="113">IF(O83="","",IF(O83="более 405,0","",IF(O83="менее 9,0","",IF(0.01*O83*VLOOKUP(D83,$S$5:$V$11,3,FALSE)&gt;ABS(M83-M84),"приемлемо","неприемлемо"))))</f>
        <v/>
      </c>
      <c r="O83" s="138" t="str">
        <f t="shared" ref="O83" si="114">IF(OR(M83="",M84=""),"",IF(OR(M83="менее 9,0",M84="менее 9,0"),"менее 9,0",IF(OR(M83="более 405,0",M84="более 405,0"),"более 405,0",ROUND(AVERAGE(M83:M84),1))))</f>
        <v>менее 9,0</v>
      </c>
      <c r="P83" s="140" t="str">
        <f t="shared" ref="P83" si="115">IF(O83="","",IF(O83="более 405,0","",IF(O83="менее 9,0","",0.01*O83*VLOOKUP(D83,$S$5:$V$11,4,FALSE))))</f>
        <v/>
      </c>
      <c r="Q83" s="118"/>
      <c r="R83"/>
    </row>
    <row r="84" spans="1:18" ht="15" customHeight="1">
      <c r="A84" s="123"/>
      <c r="B84" s="126"/>
      <c r="C84" s="127"/>
      <c r="D84" s="120"/>
      <c r="E84" s="121"/>
      <c r="F84" s="25">
        <v>2.0609999999999999</v>
      </c>
      <c r="G84" s="40">
        <f t="shared" si="2"/>
        <v>1.0443374714973397</v>
      </c>
      <c r="H84" s="131">
        <f t="shared" si="4"/>
        <v>0.46300215334461342</v>
      </c>
      <c r="I84" s="55"/>
      <c r="J84" s="12">
        <f t="shared" si="3"/>
        <v>0.19391336724700117</v>
      </c>
      <c r="K84" s="133"/>
      <c r="L84" s="135"/>
      <c r="M84" s="12" t="str">
        <f>IF(J84="","",IF(J84*15&lt;9,"менее 9,0",IF(J84*15&gt;405,"более 405,0",J84*L83)))</f>
        <v>менее 9,0</v>
      </c>
      <c r="N84" s="137"/>
      <c r="O84" s="139"/>
      <c r="P84" s="141"/>
      <c r="Q84" s="119"/>
      <c r="R84"/>
    </row>
    <row r="85" spans="1:18" ht="15" customHeight="1">
      <c r="A85" s="122">
        <v>29</v>
      </c>
      <c r="B85" s="124"/>
      <c r="C85" s="125"/>
      <c r="D85" s="128">
        <v>3</v>
      </c>
      <c r="E85" s="129"/>
      <c r="F85" s="25">
        <v>2.0640000000000001</v>
      </c>
      <c r="G85" s="40">
        <f t="shared" si="2"/>
        <v>1.0458576133772486</v>
      </c>
      <c r="H85" s="130">
        <f t="shared" ref="H85" si="116">IF(OR(F86="",F85=""),"",STDEV(F85:F86)/AVERAGE(F85:F86))</f>
        <v>1.0285189544531992E-3</v>
      </c>
      <c r="I85" s="55"/>
      <c r="J85" s="21">
        <f t="shared" si="3"/>
        <v>0.19209734735231468</v>
      </c>
      <c r="K85" s="132">
        <f t="shared" ref="K85" si="117">IF(OR(M85="",M86=""),"",AVERAGE(J85:J86))</f>
        <v>0.19300535729965793</v>
      </c>
      <c r="L85" s="134">
        <v>15</v>
      </c>
      <c r="M85" s="12" t="str">
        <f>IF(J85="","",IF(J85*15&lt;9,"менее 9,0",IF(J85*15&gt;405,"более 405,0",J85*L85)))</f>
        <v>менее 9,0</v>
      </c>
      <c r="N85" s="136" t="str">
        <f t="shared" ref="N85" si="118">IF(O85="","",IF(O85="более 405,0","",IF(O85="менее 9,0","",IF(0.01*O85*VLOOKUP(D85,$S$5:$V$11,3,FALSE)&gt;ABS(M85-M86),"приемлемо","неприемлемо"))))</f>
        <v/>
      </c>
      <c r="O85" s="138" t="str">
        <f t="shared" ref="O85" si="119">IF(OR(M85="",M86=""),"",IF(OR(M85="менее 9,0",M86="менее 9,0"),"менее 9,0",IF(OR(M85="более 405,0",M86="более 405,0"),"более 405,0",ROUND(AVERAGE(M85:M86),1))))</f>
        <v>менее 9,0</v>
      </c>
      <c r="P85" s="140" t="str">
        <f t="shared" ref="P85" si="120">IF(O85="","",IF(O85="более 405,0","",IF(O85="менее 9,0","",0.01*O85*VLOOKUP(D85,$S$5:$V$11,4,FALSE))))</f>
        <v/>
      </c>
      <c r="Q85" s="118"/>
      <c r="R85"/>
    </row>
    <row r="86" spans="1:18" ht="15" customHeight="1">
      <c r="A86" s="123"/>
      <c r="B86" s="126"/>
      <c r="C86" s="127"/>
      <c r="D86" s="120"/>
      <c r="E86" s="121"/>
      <c r="F86" s="25">
        <v>2.0609999999999999</v>
      </c>
      <c r="G86" s="40">
        <f t="shared" si="2"/>
        <v>1.0443374714973397</v>
      </c>
      <c r="H86" s="131">
        <f t="shared" si="4"/>
        <v>0.46300215334461342</v>
      </c>
      <c r="I86" s="55"/>
      <c r="J86" s="12">
        <f t="shared" si="3"/>
        <v>0.19391336724700117</v>
      </c>
      <c r="K86" s="133"/>
      <c r="L86" s="135"/>
      <c r="M86" s="12" t="str">
        <f>IF(J86="","",IF(J86*15&lt;9,"менее 9,0",IF(J86*15&gt;405,"более 405,0",J86*L85)))</f>
        <v>менее 9,0</v>
      </c>
      <c r="N86" s="137"/>
      <c r="O86" s="139"/>
      <c r="P86" s="141"/>
      <c r="Q86" s="119"/>
      <c r="R86"/>
    </row>
    <row r="87" spans="1:18" ht="15" customHeight="1">
      <c r="A87" s="122">
        <v>30</v>
      </c>
      <c r="B87" s="124"/>
      <c r="C87" s="125"/>
      <c r="D87" s="128">
        <v>2</v>
      </c>
      <c r="E87" s="129"/>
      <c r="F87" s="25">
        <v>2.0640000000000001</v>
      </c>
      <c r="G87" s="40">
        <f t="shared" si="2"/>
        <v>1.0458576133772486</v>
      </c>
      <c r="H87" s="130">
        <f t="shared" ref="H87" si="121">IF(OR(F88="",F87=""),"",STDEV(F87:F88)/AVERAGE(F87:F88))</f>
        <v>1.0285189544531992E-3</v>
      </c>
      <c r="I87" s="55"/>
      <c r="J87" s="21">
        <f t="shared" si="3"/>
        <v>0.19209734735231468</v>
      </c>
      <c r="K87" s="132">
        <f t="shared" ref="K87" si="122">IF(OR(M87="",M88=""),"",AVERAGE(J87:J88))</f>
        <v>0.19300535729965793</v>
      </c>
      <c r="L87" s="134">
        <v>15</v>
      </c>
      <c r="M87" s="12" t="str">
        <f>IF(J87="","",IF(J87*15&lt;9,"менее 9,0",IF(J87*15&gt;405,"более 405,0",J87*L87)))</f>
        <v>менее 9,0</v>
      </c>
      <c r="N87" s="136" t="str">
        <f t="shared" ref="N87" si="123">IF(O87="","",IF(O87="более 405,0","",IF(O87="менее 9,0","",IF(0.01*O87*VLOOKUP(D87,$S$5:$V$11,3,FALSE)&gt;ABS(M87-M88),"приемлемо","неприемлемо"))))</f>
        <v/>
      </c>
      <c r="O87" s="138" t="str">
        <f t="shared" ref="O87" si="124">IF(OR(M87="",M88=""),"",IF(OR(M87="менее 9,0",M88="менее 9,0"),"менее 9,0",IF(OR(M87="более 405,0",M88="более 405,0"),"более 405,0",ROUND(AVERAGE(M87:M88),1))))</f>
        <v>менее 9,0</v>
      </c>
      <c r="P87" s="140" t="str">
        <f t="shared" ref="P87" si="125">IF(O87="","",IF(O87="более 405,0","",IF(O87="менее 9,0","",0.01*O87*VLOOKUP(D87,$S$5:$V$11,4,FALSE))))</f>
        <v/>
      </c>
      <c r="Q87" s="118"/>
      <c r="R87"/>
    </row>
    <row r="88" spans="1:18" ht="15" customHeight="1">
      <c r="A88" s="123"/>
      <c r="B88" s="126"/>
      <c r="C88" s="127"/>
      <c r="D88" s="120"/>
      <c r="E88" s="121"/>
      <c r="F88" s="25">
        <v>2.0609999999999999</v>
      </c>
      <c r="G88" s="40">
        <f t="shared" si="2"/>
        <v>1.0443374714973397</v>
      </c>
      <c r="H88" s="131">
        <f t="shared" si="4"/>
        <v>0.46300215334461342</v>
      </c>
      <c r="I88" s="55"/>
      <c r="J88" s="12">
        <f t="shared" si="3"/>
        <v>0.19391336724700117</v>
      </c>
      <c r="K88" s="133"/>
      <c r="L88" s="135"/>
      <c r="M88" s="12" t="str">
        <f>IF(J88="","",IF(J88*15&lt;9,"менее 9,0",IF(J88*15&gt;405,"более 405,0",J88*L87)))</f>
        <v>менее 9,0</v>
      </c>
      <c r="N88" s="137"/>
      <c r="O88" s="139"/>
      <c r="P88" s="141"/>
      <c r="Q88" s="119"/>
      <c r="R88"/>
    </row>
    <row r="89" spans="1:18" ht="15" customHeight="1">
      <c r="A89" s="122">
        <v>31</v>
      </c>
      <c r="B89" s="124"/>
      <c r="C89" s="125"/>
      <c r="D89" s="128">
        <v>3</v>
      </c>
      <c r="E89" s="129"/>
      <c r="F89" s="25">
        <v>2.0640000000000001</v>
      </c>
      <c r="G89" s="40">
        <f t="shared" si="2"/>
        <v>1.0458576133772486</v>
      </c>
      <c r="H89" s="130">
        <f t="shared" ref="H89" si="126">IF(OR(F90="",F89=""),"",STDEV(F89:F90)/AVERAGE(F89:F90))</f>
        <v>1.0285189544531992E-3</v>
      </c>
      <c r="I89" s="55"/>
      <c r="J89" s="21">
        <f t="shared" si="3"/>
        <v>0.19209734735231468</v>
      </c>
      <c r="K89" s="132">
        <f t="shared" ref="K89" si="127">IF(OR(M89="",M90=""),"",AVERAGE(J89:J90))</f>
        <v>0.19300535729965793</v>
      </c>
      <c r="L89" s="134">
        <v>15</v>
      </c>
      <c r="M89" s="12" t="str">
        <f>IF(J89="","",IF(J89*15&lt;9,"менее 9,0",IF(J89*15&gt;405,"более 405,0",J89*L89)))</f>
        <v>менее 9,0</v>
      </c>
      <c r="N89" s="136" t="str">
        <f t="shared" ref="N89" si="128">IF(O89="","",IF(O89="более 405,0","",IF(O89="менее 9,0","",IF(0.01*O89*VLOOKUP(D89,$S$5:$V$11,3,FALSE)&gt;ABS(M89-M90),"приемлемо","неприемлемо"))))</f>
        <v/>
      </c>
      <c r="O89" s="138" t="str">
        <f t="shared" ref="O89" si="129">IF(OR(M89="",M90=""),"",IF(OR(M89="менее 9,0",M90="менее 9,0"),"менее 9,0",IF(OR(M89="более 405,0",M90="более 405,0"),"более 405,0",ROUND(AVERAGE(M89:M90),1))))</f>
        <v>менее 9,0</v>
      </c>
      <c r="P89" s="140" t="str">
        <f t="shared" ref="P89" si="130">IF(O89="","",IF(O89="более 405,0","",IF(O89="менее 9,0","",0.01*O89*VLOOKUP(D89,$S$5:$V$11,4,FALSE))))</f>
        <v/>
      </c>
      <c r="Q89" s="118"/>
      <c r="R89"/>
    </row>
    <row r="90" spans="1:18" ht="15" customHeight="1">
      <c r="A90" s="123"/>
      <c r="B90" s="126"/>
      <c r="C90" s="127"/>
      <c r="D90" s="120"/>
      <c r="E90" s="121"/>
      <c r="F90" s="25">
        <v>2.0609999999999999</v>
      </c>
      <c r="G90" s="40">
        <f t="shared" si="2"/>
        <v>1.0443374714973397</v>
      </c>
      <c r="H90" s="131">
        <f t="shared" si="4"/>
        <v>0.46300215334461342</v>
      </c>
      <c r="I90" s="55"/>
      <c r="J90" s="12">
        <f t="shared" si="3"/>
        <v>0.19391336724700117</v>
      </c>
      <c r="K90" s="133"/>
      <c r="L90" s="135"/>
      <c r="M90" s="12" t="str">
        <f>IF(J90="","",IF(J90*15&lt;9,"менее 9,0",IF(J90*15&gt;405,"более 405,0",J90*L89)))</f>
        <v>менее 9,0</v>
      </c>
      <c r="N90" s="137"/>
      <c r="O90" s="139"/>
      <c r="P90" s="141"/>
      <c r="Q90" s="119"/>
      <c r="R90"/>
    </row>
    <row r="91" spans="1:18" ht="15" customHeight="1">
      <c r="A91" s="122">
        <v>32</v>
      </c>
      <c r="B91" s="124"/>
      <c r="C91" s="125"/>
      <c r="D91" s="128">
        <v>1</v>
      </c>
      <c r="E91" s="129"/>
      <c r="F91" s="25">
        <v>2.0640000000000001</v>
      </c>
      <c r="G91" s="40">
        <f t="shared" si="2"/>
        <v>1.0458576133772486</v>
      </c>
      <c r="H91" s="130">
        <f t="shared" ref="H91" si="131">IF(OR(F92="",F91=""),"",STDEV(F91:F92)/AVERAGE(F91:F92))</f>
        <v>1.0285189544531992E-3</v>
      </c>
      <c r="I91" s="55"/>
      <c r="J91" s="21">
        <f t="shared" si="3"/>
        <v>0.19209734735231468</v>
      </c>
      <c r="K91" s="132">
        <f t="shared" ref="K91" si="132">IF(OR(M91="",M92=""),"",AVERAGE(J91:J92))</f>
        <v>0.19300535729965793</v>
      </c>
      <c r="L91" s="134">
        <v>15</v>
      </c>
      <c r="M91" s="12" t="str">
        <f>IF(J91="","",IF(J91*15&lt;9,"менее 9,0",IF(J91*15&gt;405,"более 405,0",J91*L91)))</f>
        <v>менее 9,0</v>
      </c>
      <c r="N91" s="136" t="str">
        <f t="shared" ref="N91" si="133">IF(O91="","",IF(O91="более 405,0","",IF(O91="менее 9,0","",IF(0.01*O91*VLOOKUP(D91,$S$5:$V$11,3,FALSE)&gt;ABS(M91-M92),"приемлемо","неприемлемо"))))</f>
        <v/>
      </c>
      <c r="O91" s="138" t="str">
        <f t="shared" ref="O91" si="134">IF(OR(M91="",M92=""),"",IF(OR(M91="менее 9,0",M92="менее 9,0"),"менее 9,0",IF(OR(M91="более 405,0",M92="более 405,0"),"более 405,0",ROUND(AVERAGE(M91:M92),1))))</f>
        <v>менее 9,0</v>
      </c>
      <c r="P91" s="140" t="str">
        <f t="shared" ref="P91" si="135">IF(O91="","",IF(O91="более 405,0","",IF(O91="менее 9,0","",0.01*O91*VLOOKUP(D91,$S$5:$V$11,4,FALSE))))</f>
        <v/>
      </c>
      <c r="Q91" s="118"/>
      <c r="R91"/>
    </row>
    <row r="92" spans="1:18" ht="15" customHeight="1">
      <c r="A92" s="123"/>
      <c r="B92" s="126"/>
      <c r="C92" s="127"/>
      <c r="D92" s="120"/>
      <c r="E92" s="121"/>
      <c r="F92" s="25">
        <v>2.0609999999999999</v>
      </c>
      <c r="G92" s="40">
        <f t="shared" si="2"/>
        <v>1.0443374714973397</v>
      </c>
      <c r="H92" s="131">
        <f t="shared" si="4"/>
        <v>0.46300215334461342</v>
      </c>
      <c r="I92" s="55"/>
      <c r="J92" s="12">
        <f t="shared" si="3"/>
        <v>0.19391336724700117</v>
      </c>
      <c r="K92" s="133"/>
      <c r="L92" s="135"/>
      <c r="M92" s="12" t="str">
        <f>IF(J92="","",IF(J92*15&lt;9,"менее 9,0",IF(J92*15&gt;405,"более 405,0",J92*L91)))</f>
        <v>менее 9,0</v>
      </c>
      <c r="N92" s="137"/>
      <c r="O92" s="139"/>
      <c r="P92" s="141"/>
      <c r="Q92" s="119"/>
      <c r="R92"/>
    </row>
    <row r="93" spans="1:18" ht="15" customHeight="1">
      <c r="A93" s="122">
        <v>33</v>
      </c>
      <c r="B93" s="124"/>
      <c r="C93" s="125"/>
      <c r="D93" s="128"/>
      <c r="E93" s="129"/>
      <c r="F93" s="25">
        <v>2.0640000000000001</v>
      </c>
      <c r="G93" s="40">
        <f t="shared" ref="G93:G108" si="136">IF(F93="","",IF((F93/AVERAGE($D$12:$E$12))=0,"",F93/AVERAGE($D$12:$E$12)))</f>
        <v>1.0458576133772486</v>
      </c>
      <c r="H93" s="130">
        <f t="shared" ref="H93:H107" si="137">IF(OR(F94="",F93=""),"",STDEV(F93:F94)/AVERAGE(F93:F94))</f>
        <v>1.0285189544531992E-3</v>
      </c>
      <c r="I93" s="55"/>
      <c r="J93" s="21">
        <f t="shared" ref="J93:J108" si="138">IF(G93="","",IF(G93&gt;$F$14,EXP((G93-$D$22)/$C$22),IF(G93&gt;$F$15,EXP((G93-$D$23)/$C$23),IF(G93&gt;$F$16,EXP((G93-$D$24)/$C$24),EXP((G93-$D$25)/$C$25)))))</f>
        <v>0.19209734735231468</v>
      </c>
      <c r="K93" s="132">
        <f t="shared" ref="K93" si="139">IF(OR(M93="",M94=""),"",AVERAGE(J93:J94))</f>
        <v>0.19300535729965793</v>
      </c>
      <c r="L93" s="134">
        <v>15</v>
      </c>
      <c r="M93" s="12" t="str">
        <f>IF(J93="","",IF(J93*15&lt;9,"менее 9,0",IF(J93*15&gt;405,"более 405,0",J93*L93)))</f>
        <v>менее 9,0</v>
      </c>
      <c r="N93" s="136" t="str">
        <f t="shared" ref="N93:N107" si="140">IF(O93="","",IF(O93="более 405,0","",IF(O93="менее 9,0","",IF(0.01*O93*VLOOKUP(D93,$S$5:$V$11,3,FALSE)&gt;ABS(M93-M94),"приемлемо","неприемлемо"))))</f>
        <v/>
      </c>
      <c r="O93" s="138" t="str">
        <f t="shared" ref="O93:O107" si="141">IF(OR(M93="",M94=""),"",IF(OR(M93="менее 9,0",M94="менее 9,0"),"менее 9,0",IF(OR(M93="более 405,0",M94="более 405,0"),"более 405,0",ROUND(AVERAGE(M93:M94),1))))</f>
        <v>менее 9,0</v>
      </c>
      <c r="P93" s="140" t="str">
        <f t="shared" ref="P93:P107" si="142">IF(O93="","",IF(O93="более 405,0","",IF(O93="менее 9,0","",0.01*O93*VLOOKUP(D93,$S$5:$V$11,4,FALSE))))</f>
        <v/>
      </c>
      <c r="Q93" s="118"/>
      <c r="R93"/>
    </row>
    <row r="94" spans="1:18" ht="15" customHeight="1">
      <c r="A94" s="123"/>
      <c r="B94" s="126"/>
      <c r="C94" s="127"/>
      <c r="D94" s="120">
        <v>3</v>
      </c>
      <c r="E94" s="121"/>
      <c r="F94" s="25">
        <v>2.0609999999999999</v>
      </c>
      <c r="G94" s="40">
        <f t="shared" si="136"/>
        <v>1.0443374714973397</v>
      </c>
      <c r="H94" s="131">
        <f t="shared" ref="H94:H108" si="143">IF(F94=G94,"0,0%",STDEV(F94:G94)/AVERAGE(F94:G94))</f>
        <v>0.46300215334461342</v>
      </c>
      <c r="I94" s="55"/>
      <c r="J94" s="12">
        <f t="shared" si="138"/>
        <v>0.19391336724700117</v>
      </c>
      <c r="K94" s="133"/>
      <c r="L94" s="135"/>
      <c r="M94" s="12" t="str">
        <f>IF(J94="","",IF(J94*15&lt;9,"менее 9,0",IF(J94*15&gt;405,"более 405,0",J94*L93)))</f>
        <v>менее 9,0</v>
      </c>
      <c r="N94" s="137"/>
      <c r="O94" s="139"/>
      <c r="P94" s="141"/>
      <c r="Q94" s="119"/>
      <c r="R94"/>
    </row>
    <row r="95" spans="1:18" ht="15" customHeight="1">
      <c r="A95" s="122">
        <v>34</v>
      </c>
      <c r="B95" s="124"/>
      <c r="C95" s="125"/>
      <c r="D95" s="128"/>
      <c r="E95" s="129"/>
      <c r="F95" s="25">
        <v>2.0640000000000001</v>
      </c>
      <c r="G95" s="40">
        <f t="shared" si="136"/>
        <v>1.0458576133772486</v>
      </c>
      <c r="H95" s="130">
        <f t="shared" si="137"/>
        <v>1.0285189544531992E-3</v>
      </c>
      <c r="J95" s="21">
        <f t="shared" si="138"/>
        <v>0.19209734735231468</v>
      </c>
      <c r="K95" s="132">
        <f>IF(OR(M95="",M96=""),"",AVERAGE(J95:J96))</f>
        <v>0.19300535729965793</v>
      </c>
      <c r="L95" s="134">
        <v>15</v>
      </c>
      <c r="M95" s="12" t="str">
        <f>IF(J95="","",IF(J95*15&lt;9,"менее 9,0",IF(J95*15&gt;405,"более 405,0",J95*L95)))</f>
        <v>менее 9,0</v>
      </c>
      <c r="N95" s="136" t="str">
        <f t="shared" si="140"/>
        <v/>
      </c>
      <c r="O95" s="138" t="str">
        <f t="shared" si="141"/>
        <v>менее 9,0</v>
      </c>
      <c r="P95" s="140" t="str">
        <f t="shared" si="142"/>
        <v/>
      </c>
      <c r="Q95" s="118"/>
      <c r="R95"/>
    </row>
    <row r="96" spans="1:18" ht="15" customHeight="1">
      <c r="A96" s="123"/>
      <c r="B96" s="126"/>
      <c r="C96" s="127"/>
      <c r="D96" s="120">
        <v>3</v>
      </c>
      <c r="E96" s="121"/>
      <c r="F96" s="25">
        <v>2.0609999999999999</v>
      </c>
      <c r="G96" s="40">
        <f t="shared" si="136"/>
        <v>1.0443374714973397</v>
      </c>
      <c r="H96" s="131">
        <f t="shared" si="143"/>
        <v>0.46300215334461342</v>
      </c>
      <c r="J96" s="12">
        <f t="shared" si="138"/>
        <v>0.19391336724700117</v>
      </c>
      <c r="K96" s="133"/>
      <c r="L96" s="135"/>
      <c r="M96" s="12" t="str">
        <f>IF(J96="","",IF(J96*15&lt;9,"менее 9,0",IF(J96*15&gt;405,"более 405,0",J96*L95)))</f>
        <v>менее 9,0</v>
      </c>
      <c r="N96" s="137"/>
      <c r="O96" s="139"/>
      <c r="P96" s="141"/>
      <c r="Q96" s="119"/>
      <c r="R96"/>
    </row>
    <row r="97" spans="1:18" ht="15" customHeight="1">
      <c r="A97" s="122">
        <v>35</v>
      </c>
      <c r="B97" s="124"/>
      <c r="C97" s="125"/>
      <c r="D97" s="128">
        <v>3</v>
      </c>
      <c r="E97" s="129"/>
      <c r="F97" s="25">
        <v>2.0640000000000001</v>
      </c>
      <c r="G97" s="40">
        <f t="shared" si="136"/>
        <v>1.0458576133772486</v>
      </c>
      <c r="H97" s="130">
        <f t="shared" si="137"/>
        <v>1.0285189544531992E-3</v>
      </c>
      <c r="J97" s="21">
        <f t="shared" si="138"/>
        <v>0.19209734735231468</v>
      </c>
      <c r="K97" s="132">
        <f t="shared" ref="K97" si="144">IF(OR(M97="",M98=""),"",AVERAGE(J97:J98))</f>
        <v>0.19300535729965793</v>
      </c>
      <c r="L97" s="134">
        <v>15</v>
      </c>
      <c r="M97" s="12" t="str">
        <f>IF(J97="","",IF(J97*15&lt;9,"менее 9,0",IF(J97*15&gt;405,"более 405,0",J97*L97)))</f>
        <v>менее 9,0</v>
      </c>
      <c r="N97" s="136" t="str">
        <f t="shared" si="140"/>
        <v/>
      </c>
      <c r="O97" s="138" t="str">
        <f t="shared" si="141"/>
        <v>менее 9,0</v>
      </c>
      <c r="P97" s="140" t="str">
        <f t="shared" si="142"/>
        <v/>
      </c>
      <c r="Q97" s="118"/>
      <c r="R97"/>
    </row>
    <row r="98" spans="1:18" ht="15" customHeight="1">
      <c r="A98" s="123"/>
      <c r="B98" s="126"/>
      <c r="C98" s="127"/>
      <c r="D98" s="120"/>
      <c r="E98" s="121"/>
      <c r="F98" s="25">
        <v>2.0609999999999999</v>
      </c>
      <c r="G98" s="40">
        <f t="shared" si="136"/>
        <v>1.0443374714973397</v>
      </c>
      <c r="H98" s="131">
        <f t="shared" si="143"/>
        <v>0.46300215334461342</v>
      </c>
      <c r="J98" s="12">
        <f t="shared" si="138"/>
        <v>0.19391336724700117</v>
      </c>
      <c r="K98" s="133"/>
      <c r="L98" s="135"/>
      <c r="M98" s="12" t="str">
        <f>IF(J98="","",IF(J98*15&lt;9,"менее 9,0",IF(J98*15&gt;405,"более 405,0",J98*L97)))</f>
        <v>менее 9,0</v>
      </c>
      <c r="N98" s="137"/>
      <c r="O98" s="139"/>
      <c r="P98" s="141"/>
      <c r="Q98" s="119"/>
      <c r="R98"/>
    </row>
    <row r="99" spans="1:18" ht="15" customHeight="1">
      <c r="A99" s="122">
        <v>36</v>
      </c>
      <c r="B99" s="124"/>
      <c r="C99" s="125"/>
      <c r="D99" s="128">
        <v>3</v>
      </c>
      <c r="E99" s="129"/>
      <c r="F99" s="25">
        <v>2.0640000000000001</v>
      </c>
      <c r="G99" s="40">
        <f t="shared" si="136"/>
        <v>1.0458576133772486</v>
      </c>
      <c r="H99" s="130">
        <f t="shared" si="137"/>
        <v>1.0285189544531992E-3</v>
      </c>
      <c r="J99" s="21">
        <f t="shared" si="138"/>
        <v>0.19209734735231468</v>
      </c>
      <c r="K99" s="132">
        <f t="shared" ref="K99" si="145">IF(OR(M99="",M100=""),"",AVERAGE(J99:J100))</f>
        <v>0.19300535729965793</v>
      </c>
      <c r="L99" s="134">
        <v>15</v>
      </c>
      <c r="M99" s="12" t="str">
        <f>IF(J99="","",IF(J99*15&lt;9,"менее 9,0",IF(J99*15&gt;405,"более 405,0",J99*L99)))</f>
        <v>менее 9,0</v>
      </c>
      <c r="N99" s="136" t="str">
        <f t="shared" si="140"/>
        <v/>
      </c>
      <c r="O99" s="138" t="str">
        <f t="shared" si="141"/>
        <v>менее 9,0</v>
      </c>
      <c r="P99" s="140" t="str">
        <f t="shared" si="142"/>
        <v/>
      </c>
      <c r="Q99" s="118"/>
      <c r="R99"/>
    </row>
    <row r="100" spans="1:18" ht="15" customHeight="1">
      <c r="A100" s="123"/>
      <c r="B100" s="126"/>
      <c r="C100" s="127"/>
      <c r="D100" s="120"/>
      <c r="E100" s="121"/>
      <c r="F100" s="25">
        <v>2.0609999999999999</v>
      </c>
      <c r="G100" s="40">
        <f t="shared" si="136"/>
        <v>1.0443374714973397</v>
      </c>
      <c r="H100" s="131">
        <f t="shared" si="143"/>
        <v>0.46300215334461342</v>
      </c>
      <c r="J100" s="12">
        <f t="shared" si="138"/>
        <v>0.19391336724700117</v>
      </c>
      <c r="K100" s="133"/>
      <c r="L100" s="135"/>
      <c r="M100" s="12" t="str">
        <f>IF(J100="","",IF(J100*15&lt;9,"менее 9,0",IF(J100*15&gt;405,"более 405,0",J100*L99)))</f>
        <v>менее 9,0</v>
      </c>
      <c r="N100" s="137"/>
      <c r="O100" s="139"/>
      <c r="P100" s="141"/>
      <c r="Q100" s="119"/>
      <c r="R100"/>
    </row>
    <row r="101" spans="1:18" ht="15" customHeight="1">
      <c r="A101" s="122">
        <v>37</v>
      </c>
      <c r="B101" s="124"/>
      <c r="C101" s="125"/>
      <c r="D101" s="128">
        <v>3</v>
      </c>
      <c r="E101" s="129"/>
      <c r="F101" s="25">
        <v>2.0640000000000001</v>
      </c>
      <c r="G101" s="40">
        <f t="shared" si="136"/>
        <v>1.0458576133772486</v>
      </c>
      <c r="H101" s="130">
        <f t="shared" si="137"/>
        <v>1.0285189544531992E-3</v>
      </c>
      <c r="J101" s="21">
        <f t="shared" si="138"/>
        <v>0.19209734735231468</v>
      </c>
      <c r="K101" s="132">
        <f t="shared" ref="K101" si="146">IF(OR(M101="",M102=""),"",AVERAGE(J101:J102))</f>
        <v>0.19300535729965793</v>
      </c>
      <c r="L101" s="134">
        <v>15</v>
      </c>
      <c r="M101" s="12" t="str">
        <f>IF(J101="","",IF(J101*15&lt;9,"менее 9,0",IF(J101*15&gt;405,"более 405,0",J101*L101)))</f>
        <v>менее 9,0</v>
      </c>
      <c r="N101" s="136" t="str">
        <f t="shared" si="140"/>
        <v/>
      </c>
      <c r="O101" s="138" t="str">
        <f t="shared" si="141"/>
        <v>менее 9,0</v>
      </c>
      <c r="P101" s="140" t="str">
        <f t="shared" si="142"/>
        <v/>
      </c>
      <c r="Q101" s="118"/>
      <c r="R101"/>
    </row>
    <row r="102" spans="1:18" ht="15" customHeight="1">
      <c r="A102" s="123"/>
      <c r="B102" s="126"/>
      <c r="C102" s="127"/>
      <c r="D102" s="120"/>
      <c r="E102" s="121"/>
      <c r="F102" s="25">
        <v>2.0609999999999999</v>
      </c>
      <c r="G102" s="40">
        <f t="shared" si="136"/>
        <v>1.0443374714973397</v>
      </c>
      <c r="H102" s="131">
        <f t="shared" si="143"/>
        <v>0.46300215334461342</v>
      </c>
      <c r="J102" s="12">
        <f t="shared" si="138"/>
        <v>0.19391336724700117</v>
      </c>
      <c r="K102" s="133"/>
      <c r="L102" s="135"/>
      <c r="M102" s="12" t="str">
        <f>IF(J102="","",IF(J102*15&lt;9,"менее 9,0",IF(J102*15&gt;405,"более 405,0",J102*L101)))</f>
        <v>менее 9,0</v>
      </c>
      <c r="N102" s="137"/>
      <c r="O102" s="139"/>
      <c r="P102" s="141"/>
      <c r="Q102" s="119"/>
      <c r="R102"/>
    </row>
    <row r="103" spans="1:18" ht="15" customHeight="1">
      <c r="A103" s="122">
        <v>38</v>
      </c>
      <c r="B103" s="124"/>
      <c r="C103" s="125"/>
      <c r="D103" s="128">
        <v>3</v>
      </c>
      <c r="E103" s="129"/>
      <c r="F103" s="25">
        <v>2.0640000000000001</v>
      </c>
      <c r="G103" s="40">
        <f t="shared" si="136"/>
        <v>1.0458576133772486</v>
      </c>
      <c r="H103" s="130">
        <f t="shared" si="137"/>
        <v>1.0285189544531992E-3</v>
      </c>
      <c r="J103" s="21">
        <f t="shared" si="138"/>
        <v>0.19209734735231468</v>
      </c>
      <c r="K103" s="132">
        <f t="shared" ref="K103" si="147">IF(OR(M103="",M104=""),"",AVERAGE(J103:J104))</f>
        <v>0.19300535729965793</v>
      </c>
      <c r="L103" s="134">
        <v>15</v>
      </c>
      <c r="M103" s="12" t="str">
        <f>IF(J103="","",IF(J103*15&lt;9,"менее 9,0",IF(J103*15&gt;405,"более 405,0",J103*L103)))</f>
        <v>менее 9,0</v>
      </c>
      <c r="N103" s="136" t="str">
        <f t="shared" si="140"/>
        <v/>
      </c>
      <c r="O103" s="138" t="str">
        <f t="shared" si="141"/>
        <v>менее 9,0</v>
      </c>
      <c r="P103" s="140" t="str">
        <f t="shared" si="142"/>
        <v/>
      </c>
      <c r="Q103" s="118"/>
      <c r="R103"/>
    </row>
    <row r="104" spans="1:18" ht="15" customHeight="1">
      <c r="A104" s="123"/>
      <c r="B104" s="126"/>
      <c r="C104" s="127"/>
      <c r="D104" s="120"/>
      <c r="E104" s="121"/>
      <c r="F104" s="25">
        <v>2.0609999999999999</v>
      </c>
      <c r="G104" s="40">
        <f t="shared" si="136"/>
        <v>1.0443374714973397</v>
      </c>
      <c r="H104" s="131">
        <f t="shared" si="143"/>
        <v>0.46300215334461342</v>
      </c>
      <c r="J104" s="12">
        <f t="shared" si="138"/>
        <v>0.19391336724700117</v>
      </c>
      <c r="K104" s="133"/>
      <c r="L104" s="135"/>
      <c r="M104" s="12" t="str">
        <f>IF(J104="","",IF(J104*15&lt;9,"менее 9,0",IF(J104*15&gt;405,"более 405,0",J104*L103)))</f>
        <v>менее 9,0</v>
      </c>
      <c r="N104" s="137"/>
      <c r="O104" s="139"/>
      <c r="P104" s="141"/>
      <c r="Q104" s="119"/>
      <c r="R104"/>
    </row>
    <row r="105" spans="1:18" ht="15" customHeight="1">
      <c r="A105" s="122">
        <v>39</v>
      </c>
      <c r="B105" s="124"/>
      <c r="C105" s="125"/>
      <c r="D105" s="128">
        <v>3</v>
      </c>
      <c r="E105" s="129"/>
      <c r="F105" s="25">
        <v>2.0640000000000001</v>
      </c>
      <c r="G105" s="40">
        <f t="shared" si="136"/>
        <v>1.0458576133772486</v>
      </c>
      <c r="H105" s="130">
        <f t="shared" si="137"/>
        <v>1.0285189544531992E-3</v>
      </c>
      <c r="J105" s="21">
        <f t="shared" si="138"/>
        <v>0.19209734735231468</v>
      </c>
      <c r="K105" s="132">
        <f t="shared" ref="K105" si="148">IF(OR(M105="",M106=""),"",AVERAGE(J105:J106))</f>
        <v>0.19300535729965793</v>
      </c>
      <c r="L105" s="134">
        <v>15</v>
      </c>
      <c r="M105" s="12" t="str">
        <f>IF(J105="","",IF(J105*15&lt;9,"менее 9,0",IF(J105*15&gt;405,"более 405,0",J105*L105)))</f>
        <v>менее 9,0</v>
      </c>
      <c r="N105" s="136" t="str">
        <f t="shared" si="140"/>
        <v/>
      </c>
      <c r="O105" s="138" t="str">
        <f t="shared" si="141"/>
        <v>менее 9,0</v>
      </c>
      <c r="P105" s="140" t="str">
        <f t="shared" si="142"/>
        <v/>
      </c>
      <c r="Q105" s="118"/>
      <c r="R105"/>
    </row>
    <row r="106" spans="1:18" ht="15" customHeight="1">
      <c r="A106" s="123"/>
      <c r="B106" s="126"/>
      <c r="C106" s="127"/>
      <c r="D106" s="120"/>
      <c r="E106" s="121"/>
      <c r="F106" s="25">
        <v>2.0609999999999999</v>
      </c>
      <c r="G106" s="40">
        <f t="shared" si="136"/>
        <v>1.0443374714973397</v>
      </c>
      <c r="H106" s="131">
        <f t="shared" si="143"/>
        <v>0.46300215334461342</v>
      </c>
      <c r="J106" s="12">
        <f t="shared" si="138"/>
        <v>0.19391336724700117</v>
      </c>
      <c r="K106" s="133"/>
      <c r="L106" s="135"/>
      <c r="M106" s="12" t="str">
        <f>IF(J106="","",IF(J106*15&lt;9,"менее 9,0",IF(J106*15&gt;405,"более 405,0",J106*L105)))</f>
        <v>менее 9,0</v>
      </c>
      <c r="N106" s="137"/>
      <c r="O106" s="139"/>
      <c r="P106" s="141"/>
      <c r="Q106" s="119"/>
      <c r="R106"/>
    </row>
    <row r="107" spans="1:18" ht="15" customHeight="1">
      <c r="A107" s="122">
        <v>40</v>
      </c>
      <c r="B107" s="124"/>
      <c r="C107" s="125"/>
      <c r="D107" s="128">
        <v>4</v>
      </c>
      <c r="E107" s="129"/>
      <c r="F107" s="25">
        <v>2.0640000000000001</v>
      </c>
      <c r="G107" s="40">
        <f t="shared" si="136"/>
        <v>1.0458576133772486</v>
      </c>
      <c r="H107" s="130">
        <f t="shared" si="137"/>
        <v>1.0285189544531992E-3</v>
      </c>
      <c r="J107" s="21">
        <f t="shared" si="138"/>
        <v>0.19209734735231468</v>
      </c>
      <c r="K107" s="132">
        <f t="shared" ref="K107" si="149">IF(OR(M107="",M108=""),"",AVERAGE(J107:J108))</f>
        <v>0.19300535729965793</v>
      </c>
      <c r="L107" s="134">
        <v>15</v>
      </c>
      <c r="M107" s="12" t="str">
        <f>IF(J107="","",IF(J107*15&lt;9,"менее 9,0",IF(J107*15&gt;405,"более 405,0",J107*L107)))</f>
        <v>менее 9,0</v>
      </c>
      <c r="N107" s="136" t="str">
        <f t="shared" si="140"/>
        <v/>
      </c>
      <c r="O107" s="138" t="str">
        <f t="shared" si="141"/>
        <v>менее 9,0</v>
      </c>
      <c r="P107" s="140" t="str">
        <f t="shared" si="142"/>
        <v/>
      </c>
      <c r="Q107" s="118"/>
      <c r="R107"/>
    </row>
    <row r="108" spans="1:18" ht="15" customHeight="1">
      <c r="A108" s="123"/>
      <c r="B108" s="126"/>
      <c r="C108" s="127"/>
      <c r="D108" s="120"/>
      <c r="E108" s="121"/>
      <c r="F108" s="25">
        <v>2.0609999999999999</v>
      </c>
      <c r="G108" s="40">
        <f t="shared" si="136"/>
        <v>1.0443374714973397</v>
      </c>
      <c r="H108" s="131">
        <f t="shared" si="143"/>
        <v>0.46300215334461342</v>
      </c>
      <c r="J108" s="12">
        <f t="shared" si="138"/>
        <v>0.19391336724700117</v>
      </c>
      <c r="K108" s="133"/>
      <c r="L108" s="135"/>
      <c r="M108" s="12" t="str">
        <f>IF(J108="","",IF(J108*15&lt;9,"менее 9,0",IF(J108*15&gt;405,"более 405,0",J108*L107)))</f>
        <v>менее 9,0</v>
      </c>
      <c r="N108" s="137"/>
      <c r="O108" s="139"/>
      <c r="P108" s="141"/>
      <c r="Q108" s="119"/>
      <c r="R108"/>
    </row>
    <row r="109" spans="1:18" ht="15" customHeight="1"/>
    <row r="110" spans="1:18" ht="15" customHeight="1"/>
    <row r="111" spans="1:18" ht="15" customHeight="1"/>
  </sheetData>
  <mergeCells count="456">
    <mergeCell ref="A1:D1"/>
    <mergeCell ref="E1:I1"/>
    <mergeCell ref="Q95:Q96"/>
    <mergeCell ref="Q97:Q98"/>
    <mergeCell ref="Q99:Q100"/>
    <mergeCell ref="Q101:Q102"/>
    <mergeCell ref="Q103:Q104"/>
    <mergeCell ref="Q105:Q106"/>
    <mergeCell ref="Q107:Q108"/>
    <mergeCell ref="O95:O96"/>
    <mergeCell ref="O97:O98"/>
    <mergeCell ref="O99:O100"/>
    <mergeCell ref="O101:O102"/>
    <mergeCell ref="O103:O104"/>
    <mergeCell ref="O105:O106"/>
    <mergeCell ref="O107:O108"/>
    <mergeCell ref="P95:P96"/>
    <mergeCell ref="P97:P98"/>
    <mergeCell ref="P99:P100"/>
    <mergeCell ref="P101:P102"/>
    <mergeCell ref="P103:P104"/>
    <mergeCell ref="P105:P106"/>
    <mergeCell ref="P107:P108"/>
    <mergeCell ref="L95:L96"/>
    <mergeCell ref="L97:L98"/>
    <mergeCell ref="L99:L100"/>
    <mergeCell ref="L101:L102"/>
    <mergeCell ref="L103:L104"/>
    <mergeCell ref="L105:L106"/>
    <mergeCell ref="L107:L108"/>
    <mergeCell ref="N95:N96"/>
    <mergeCell ref="N97:N98"/>
    <mergeCell ref="N99:N100"/>
    <mergeCell ref="N101:N102"/>
    <mergeCell ref="N103:N104"/>
    <mergeCell ref="N105:N106"/>
    <mergeCell ref="N107:N108"/>
    <mergeCell ref="H103:H104"/>
    <mergeCell ref="H105:H106"/>
    <mergeCell ref="H107:H108"/>
    <mergeCell ref="K95:K96"/>
    <mergeCell ref="K97:K98"/>
    <mergeCell ref="K99:K100"/>
    <mergeCell ref="K101:K102"/>
    <mergeCell ref="K103:K104"/>
    <mergeCell ref="K105:K106"/>
    <mergeCell ref="K107:K108"/>
    <mergeCell ref="A103:A104"/>
    <mergeCell ref="B103:C104"/>
    <mergeCell ref="A105:A106"/>
    <mergeCell ref="B105:C106"/>
    <mergeCell ref="A107:A108"/>
    <mergeCell ref="B107:C108"/>
    <mergeCell ref="D95:E95"/>
    <mergeCell ref="D96:E96"/>
    <mergeCell ref="D97:E97"/>
    <mergeCell ref="D98:E98"/>
    <mergeCell ref="D99:E99"/>
    <mergeCell ref="D100:E100"/>
    <mergeCell ref="D101:E101"/>
    <mergeCell ref="D102:E102"/>
    <mergeCell ref="D103:E103"/>
    <mergeCell ref="D104:E104"/>
    <mergeCell ref="D105:E105"/>
    <mergeCell ref="D106:E106"/>
    <mergeCell ref="D107:E107"/>
    <mergeCell ref="D108:E108"/>
    <mergeCell ref="A2:H2"/>
    <mergeCell ref="A95:A96"/>
    <mergeCell ref="B95:C96"/>
    <mergeCell ref="A97:A98"/>
    <mergeCell ref="B97:C98"/>
    <mergeCell ref="A99:A100"/>
    <mergeCell ref="B99:C100"/>
    <mergeCell ref="A101:A102"/>
    <mergeCell ref="B101:C102"/>
    <mergeCell ref="H95:H96"/>
    <mergeCell ref="H97:H98"/>
    <mergeCell ref="H99:H100"/>
    <mergeCell ref="H101:H102"/>
    <mergeCell ref="D93:E93"/>
    <mergeCell ref="D94:E94"/>
    <mergeCell ref="H55:H56"/>
    <mergeCell ref="H57:H58"/>
    <mergeCell ref="H59:H60"/>
    <mergeCell ref="H61:H62"/>
    <mergeCell ref="H63:H64"/>
    <mergeCell ref="H65:H66"/>
    <mergeCell ref="H67:H68"/>
    <mergeCell ref="H69:H70"/>
    <mergeCell ref="H71:H72"/>
    <mergeCell ref="P85:P86"/>
    <mergeCell ref="Q85:Q86"/>
    <mergeCell ref="P87:P88"/>
    <mergeCell ref="Q87:Q88"/>
    <mergeCell ref="P89:P90"/>
    <mergeCell ref="Q89:Q90"/>
    <mergeCell ref="P91:P92"/>
    <mergeCell ref="Q91:Q92"/>
    <mergeCell ref="P93:P94"/>
    <mergeCell ref="Q93:Q94"/>
    <mergeCell ref="P75:P76"/>
    <mergeCell ref="Q75:Q76"/>
    <mergeCell ref="P77:P78"/>
    <mergeCell ref="Q77:Q78"/>
    <mergeCell ref="P79:P80"/>
    <mergeCell ref="Q79:Q80"/>
    <mergeCell ref="P81:P82"/>
    <mergeCell ref="Q81:Q82"/>
    <mergeCell ref="P83:P84"/>
    <mergeCell ref="Q83:Q84"/>
    <mergeCell ref="P65:P66"/>
    <mergeCell ref="Q65:Q66"/>
    <mergeCell ref="P67:P68"/>
    <mergeCell ref="Q67:Q68"/>
    <mergeCell ref="P69:P70"/>
    <mergeCell ref="Q69:Q70"/>
    <mergeCell ref="P71:P72"/>
    <mergeCell ref="Q71:Q72"/>
    <mergeCell ref="P73:P74"/>
    <mergeCell ref="Q73:Q74"/>
    <mergeCell ref="P55:P56"/>
    <mergeCell ref="Q55:Q56"/>
    <mergeCell ref="P57:P58"/>
    <mergeCell ref="Q57:Q58"/>
    <mergeCell ref="P59:P60"/>
    <mergeCell ref="Q59:Q60"/>
    <mergeCell ref="P61:P62"/>
    <mergeCell ref="Q61:Q62"/>
    <mergeCell ref="P63:P64"/>
    <mergeCell ref="Q63:Q64"/>
    <mergeCell ref="N91:N92"/>
    <mergeCell ref="N93:N94"/>
    <mergeCell ref="O55:O56"/>
    <mergeCell ref="O57:O58"/>
    <mergeCell ref="O59:O60"/>
    <mergeCell ref="O61:O62"/>
    <mergeCell ref="O63:O64"/>
    <mergeCell ref="O65:O66"/>
    <mergeCell ref="O67:O68"/>
    <mergeCell ref="O69:O70"/>
    <mergeCell ref="O71:O72"/>
    <mergeCell ref="O73:O74"/>
    <mergeCell ref="O75:O76"/>
    <mergeCell ref="O77:O78"/>
    <mergeCell ref="O79:O80"/>
    <mergeCell ref="O81:O82"/>
    <mergeCell ref="O83:O84"/>
    <mergeCell ref="O85:O86"/>
    <mergeCell ref="O87:O88"/>
    <mergeCell ref="O89:O90"/>
    <mergeCell ref="O91:O92"/>
    <mergeCell ref="O93:O94"/>
    <mergeCell ref="N73:N74"/>
    <mergeCell ref="N75:N76"/>
    <mergeCell ref="N77:N78"/>
    <mergeCell ref="N79:N80"/>
    <mergeCell ref="N81:N82"/>
    <mergeCell ref="N83:N84"/>
    <mergeCell ref="N85:N86"/>
    <mergeCell ref="N87:N88"/>
    <mergeCell ref="N89:N90"/>
    <mergeCell ref="N55:N56"/>
    <mergeCell ref="N57:N58"/>
    <mergeCell ref="N59:N60"/>
    <mergeCell ref="N61:N62"/>
    <mergeCell ref="N63:N64"/>
    <mergeCell ref="N65:N66"/>
    <mergeCell ref="N67:N68"/>
    <mergeCell ref="N69:N70"/>
    <mergeCell ref="N71:N72"/>
    <mergeCell ref="K91:K92"/>
    <mergeCell ref="K93:K94"/>
    <mergeCell ref="L55:L56"/>
    <mergeCell ref="L57:L58"/>
    <mergeCell ref="L59:L60"/>
    <mergeCell ref="L61:L62"/>
    <mergeCell ref="L63:L64"/>
    <mergeCell ref="L65:L66"/>
    <mergeCell ref="L67:L68"/>
    <mergeCell ref="L69:L70"/>
    <mergeCell ref="L71:L72"/>
    <mergeCell ref="L73:L74"/>
    <mergeCell ref="L75:L76"/>
    <mergeCell ref="L77:L78"/>
    <mergeCell ref="L79:L80"/>
    <mergeCell ref="L81:L82"/>
    <mergeCell ref="L83:L84"/>
    <mergeCell ref="L85:L86"/>
    <mergeCell ref="L87:L88"/>
    <mergeCell ref="L89:L90"/>
    <mergeCell ref="L91:L92"/>
    <mergeCell ref="L93:L94"/>
    <mergeCell ref="K73:K74"/>
    <mergeCell ref="K75:K76"/>
    <mergeCell ref="K77:K78"/>
    <mergeCell ref="K79:K80"/>
    <mergeCell ref="K81:K82"/>
    <mergeCell ref="K83:K84"/>
    <mergeCell ref="K85:K86"/>
    <mergeCell ref="K87:K88"/>
    <mergeCell ref="K89:K90"/>
    <mergeCell ref="K55:K56"/>
    <mergeCell ref="K57:K58"/>
    <mergeCell ref="K59:K60"/>
    <mergeCell ref="K61:K62"/>
    <mergeCell ref="K63:K64"/>
    <mergeCell ref="K65:K66"/>
    <mergeCell ref="K67:K68"/>
    <mergeCell ref="K69:K70"/>
    <mergeCell ref="K71:K72"/>
    <mergeCell ref="H73:H74"/>
    <mergeCell ref="H75:H76"/>
    <mergeCell ref="H77:H78"/>
    <mergeCell ref="H79:H80"/>
    <mergeCell ref="H81:H82"/>
    <mergeCell ref="H83:H84"/>
    <mergeCell ref="H85:H86"/>
    <mergeCell ref="H87:H88"/>
    <mergeCell ref="H89:H90"/>
    <mergeCell ref="H91:H92"/>
    <mergeCell ref="H93:H94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75:E75"/>
    <mergeCell ref="D76:E76"/>
    <mergeCell ref="D77:E77"/>
    <mergeCell ref="D78:E78"/>
    <mergeCell ref="D79:E79"/>
    <mergeCell ref="D80:E80"/>
    <mergeCell ref="D81:E81"/>
    <mergeCell ref="D82:E82"/>
    <mergeCell ref="D83:E83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A91:A92"/>
    <mergeCell ref="A93:A94"/>
    <mergeCell ref="B55:C56"/>
    <mergeCell ref="B57:C58"/>
    <mergeCell ref="B59:C60"/>
    <mergeCell ref="B61:C62"/>
    <mergeCell ref="B63:C64"/>
    <mergeCell ref="B65:C66"/>
    <mergeCell ref="B67:C68"/>
    <mergeCell ref="B69:C70"/>
    <mergeCell ref="B71:C72"/>
    <mergeCell ref="B73:C74"/>
    <mergeCell ref="B75:C76"/>
    <mergeCell ref="B77:C78"/>
    <mergeCell ref="B79:C80"/>
    <mergeCell ref="B81:C82"/>
    <mergeCell ref="B83:C84"/>
    <mergeCell ref="B85:C86"/>
    <mergeCell ref="B87:C88"/>
    <mergeCell ref="B89:C90"/>
    <mergeCell ref="B91:C92"/>
    <mergeCell ref="B93:C94"/>
    <mergeCell ref="A75:A76"/>
    <mergeCell ref="A77:A78"/>
    <mergeCell ref="A79:A80"/>
    <mergeCell ref="A81:A82"/>
    <mergeCell ref="A83:A84"/>
    <mergeCell ref="A85:A86"/>
    <mergeCell ref="A87:A88"/>
    <mergeCell ref="A89:A90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55:A56"/>
    <mergeCell ref="A5:B5"/>
    <mergeCell ref="C5:H5"/>
    <mergeCell ref="A6:B6"/>
    <mergeCell ref="C6:H6"/>
    <mergeCell ref="A7:B7"/>
    <mergeCell ref="C7:H7"/>
    <mergeCell ref="A8:B8"/>
    <mergeCell ref="C8:H8"/>
    <mergeCell ref="A11:C11"/>
    <mergeCell ref="D11:E11"/>
    <mergeCell ref="B28:C28"/>
    <mergeCell ref="D28:E28"/>
    <mergeCell ref="D55:E55"/>
    <mergeCell ref="D56:E56"/>
    <mergeCell ref="O28:P28"/>
    <mergeCell ref="A29:A30"/>
    <mergeCell ref="B29:C30"/>
    <mergeCell ref="D29:E29"/>
    <mergeCell ref="H29:H30"/>
    <mergeCell ref="K29:K30"/>
    <mergeCell ref="L29:L30"/>
    <mergeCell ref="N29:N30"/>
    <mergeCell ref="O29:O30"/>
    <mergeCell ref="P29:P30"/>
    <mergeCell ref="Q29:Q30"/>
    <mergeCell ref="D30:E30"/>
    <mergeCell ref="A31:A32"/>
    <mergeCell ref="B31:C32"/>
    <mergeCell ref="D31:E31"/>
    <mergeCell ref="H31:H32"/>
    <mergeCell ref="K31:K32"/>
    <mergeCell ref="L31:L32"/>
    <mergeCell ref="N31:N32"/>
    <mergeCell ref="O31:O32"/>
    <mergeCell ref="P31:P32"/>
    <mergeCell ref="Q31:Q32"/>
    <mergeCell ref="D32:E32"/>
    <mergeCell ref="Q33:Q34"/>
    <mergeCell ref="D34:E34"/>
    <mergeCell ref="A35:A36"/>
    <mergeCell ref="B35:C36"/>
    <mergeCell ref="D35:E35"/>
    <mergeCell ref="H35:H36"/>
    <mergeCell ref="K35:K36"/>
    <mergeCell ref="L35:L36"/>
    <mergeCell ref="N35:N36"/>
    <mergeCell ref="O35:O36"/>
    <mergeCell ref="P35:P36"/>
    <mergeCell ref="Q35:Q36"/>
    <mergeCell ref="D36:E36"/>
    <mergeCell ref="A33:A34"/>
    <mergeCell ref="B33:C34"/>
    <mergeCell ref="D33:E33"/>
    <mergeCell ref="H33:H34"/>
    <mergeCell ref="K33:K34"/>
    <mergeCell ref="L33:L34"/>
    <mergeCell ref="N33:N34"/>
    <mergeCell ref="O33:O34"/>
    <mergeCell ref="P33:P34"/>
    <mergeCell ref="Q37:Q38"/>
    <mergeCell ref="D38:E38"/>
    <mergeCell ref="A39:A40"/>
    <mergeCell ref="B39:C40"/>
    <mergeCell ref="D39:E39"/>
    <mergeCell ref="H39:H40"/>
    <mergeCell ref="K39:K40"/>
    <mergeCell ref="L39:L40"/>
    <mergeCell ref="N39:N40"/>
    <mergeCell ref="O39:O40"/>
    <mergeCell ref="P39:P40"/>
    <mergeCell ref="Q39:Q40"/>
    <mergeCell ref="D40:E40"/>
    <mergeCell ref="A37:A38"/>
    <mergeCell ref="B37:C38"/>
    <mergeCell ref="D37:E37"/>
    <mergeCell ref="H37:H38"/>
    <mergeCell ref="K37:K38"/>
    <mergeCell ref="L37:L38"/>
    <mergeCell ref="N37:N38"/>
    <mergeCell ref="O37:O38"/>
    <mergeCell ref="P37:P38"/>
    <mergeCell ref="Q41:Q42"/>
    <mergeCell ref="D42:E42"/>
    <mergeCell ref="A43:A44"/>
    <mergeCell ref="B43:C44"/>
    <mergeCell ref="D43:E43"/>
    <mergeCell ref="H43:H44"/>
    <mergeCell ref="K43:K44"/>
    <mergeCell ref="L43:L44"/>
    <mergeCell ref="N43:N44"/>
    <mergeCell ref="O43:O44"/>
    <mergeCell ref="P43:P44"/>
    <mergeCell ref="Q43:Q44"/>
    <mergeCell ref="D44:E44"/>
    <mergeCell ref="A41:A42"/>
    <mergeCell ref="B41:C42"/>
    <mergeCell ref="D41:E41"/>
    <mergeCell ref="H41:H42"/>
    <mergeCell ref="K41:K42"/>
    <mergeCell ref="L41:L42"/>
    <mergeCell ref="N41:N42"/>
    <mergeCell ref="O41:O42"/>
    <mergeCell ref="P41:P42"/>
    <mergeCell ref="Q45:Q46"/>
    <mergeCell ref="D46:E46"/>
    <mergeCell ref="A47:A48"/>
    <mergeCell ref="B47:C48"/>
    <mergeCell ref="D47:E47"/>
    <mergeCell ref="H47:H48"/>
    <mergeCell ref="K47:K48"/>
    <mergeCell ref="L47:L48"/>
    <mergeCell ref="N47:N48"/>
    <mergeCell ref="O47:O48"/>
    <mergeCell ref="P47:P48"/>
    <mergeCell ref="Q47:Q48"/>
    <mergeCell ref="D48:E48"/>
    <mergeCell ref="A45:A46"/>
    <mergeCell ref="B45:C46"/>
    <mergeCell ref="D45:E45"/>
    <mergeCell ref="H45:H46"/>
    <mergeCell ref="K45:K46"/>
    <mergeCell ref="L45:L46"/>
    <mergeCell ref="N45:N46"/>
    <mergeCell ref="O45:O46"/>
    <mergeCell ref="P45:P46"/>
    <mergeCell ref="Q49:Q50"/>
    <mergeCell ref="D50:E50"/>
    <mergeCell ref="A51:A52"/>
    <mergeCell ref="B51:C52"/>
    <mergeCell ref="D51:E51"/>
    <mergeCell ref="H51:H52"/>
    <mergeCell ref="K51:K52"/>
    <mergeCell ref="L51:L52"/>
    <mergeCell ref="N51:N52"/>
    <mergeCell ref="O51:O52"/>
    <mergeCell ref="P51:P52"/>
    <mergeCell ref="Q51:Q52"/>
    <mergeCell ref="D52:E52"/>
    <mergeCell ref="A49:A50"/>
    <mergeCell ref="B49:C50"/>
    <mergeCell ref="D49:E49"/>
    <mergeCell ref="H49:H50"/>
    <mergeCell ref="K49:K50"/>
    <mergeCell ref="L49:L50"/>
    <mergeCell ref="N49:N50"/>
    <mergeCell ref="O49:O50"/>
    <mergeCell ref="P49:P50"/>
    <mergeCell ref="Q53:Q54"/>
    <mergeCell ref="D54:E54"/>
    <mergeCell ref="A53:A54"/>
    <mergeCell ref="B53:C54"/>
    <mergeCell ref="D53:E53"/>
    <mergeCell ref="H53:H54"/>
    <mergeCell ref="K53:K54"/>
    <mergeCell ref="L53:L54"/>
    <mergeCell ref="N53:N54"/>
    <mergeCell ref="O53:O54"/>
    <mergeCell ref="P53:P54"/>
  </mergeCells>
  <pageMargins left="0.7" right="0.7" top="0.32" bottom="0.32" header="0.3" footer="0.3"/>
  <pageSetup paperSize="9" scale="4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287489" r:id="rId4" name="Drop Down 1">
              <controlPr defaultSize="0" autoLine="0" autoPict="0">
                <anchor moveWithCells="1">
                  <from>
                    <xdr:col>3</xdr:col>
                    <xdr:colOff>38100</xdr:colOff>
                    <xdr:row>28</xdr:row>
                    <xdr:rowOff>57150</xdr:rowOff>
                  </from>
                  <to>
                    <xdr:col>4</xdr:col>
                    <xdr:colOff>895350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490" r:id="rId5" name="Drop Down 2">
              <controlPr defaultSize="0" autoLine="0" autoPict="0">
                <anchor moveWithCells="1">
                  <from>
                    <xdr:col>3</xdr:col>
                    <xdr:colOff>38100</xdr:colOff>
                    <xdr:row>30</xdr:row>
                    <xdr:rowOff>0</xdr:rowOff>
                  </from>
                  <to>
                    <xdr:col>4</xdr:col>
                    <xdr:colOff>895350</xdr:colOff>
                    <xdr:row>31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491" r:id="rId6" name="Drop Down 3">
              <controlPr defaultSize="0" autoLine="0" autoPict="0">
                <anchor moveWithCells="1">
                  <from>
                    <xdr:col>3</xdr:col>
                    <xdr:colOff>38100</xdr:colOff>
                    <xdr:row>30</xdr:row>
                    <xdr:rowOff>57150</xdr:rowOff>
                  </from>
                  <to>
                    <xdr:col>4</xdr:col>
                    <xdr:colOff>895350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492" r:id="rId7" name="Drop Down 4">
              <controlPr defaultSize="0" autoLine="0" autoPict="0">
                <anchor moveWithCells="1">
                  <from>
                    <xdr:col>3</xdr:col>
                    <xdr:colOff>38100</xdr:colOff>
                    <xdr:row>32</xdr:row>
                    <xdr:rowOff>0</xdr:rowOff>
                  </from>
                  <to>
                    <xdr:col>4</xdr:col>
                    <xdr:colOff>895350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493" r:id="rId8" name="Drop Down 5">
              <controlPr defaultSize="0" autoLine="0" autoPict="0">
                <anchor moveWithCells="1">
                  <from>
                    <xdr:col>3</xdr:col>
                    <xdr:colOff>38100</xdr:colOff>
                    <xdr:row>32</xdr:row>
                    <xdr:rowOff>57150</xdr:rowOff>
                  </from>
                  <to>
                    <xdr:col>4</xdr:col>
                    <xdr:colOff>895350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494" r:id="rId9" name="Drop Down 6">
              <controlPr defaultSize="0" autoLine="0" autoPict="0">
                <anchor moveWithCells="1">
                  <from>
                    <xdr:col>3</xdr:col>
                    <xdr:colOff>38100</xdr:colOff>
                    <xdr:row>34</xdr:row>
                    <xdr:rowOff>0</xdr:rowOff>
                  </from>
                  <to>
                    <xdr:col>4</xdr:col>
                    <xdr:colOff>895350</xdr:colOff>
                    <xdr:row>35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495" r:id="rId10" name="Drop Down 7">
              <controlPr defaultSize="0" autoLine="0" autoPict="0">
                <anchor moveWithCells="1">
                  <from>
                    <xdr:col>3</xdr:col>
                    <xdr:colOff>38100</xdr:colOff>
                    <xdr:row>34</xdr:row>
                    <xdr:rowOff>57150</xdr:rowOff>
                  </from>
                  <to>
                    <xdr:col>4</xdr:col>
                    <xdr:colOff>895350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496" r:id="rId11" name="Drop Down 8">
              <controlPr defaultSize="0" autoLine="0" autoPict="0">
                <anchor moveWithCells="1">
                  <from>
                    <xdr:col>3</xdr:col>
                    <xdr:colOff>38100</xdr:colOff>
                    <xdr:row>36</xdr:row>
                    <xdr:rowOff>0</xdr:rowOff>
                  </from>
                  <to>
                    <xdr:col>4</xdr:col>
                    <xdr:colOff>895350</xdr:colOff>
                    <xdr:row>37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497" r:id="rId12" name="Drop Down 9">
              <controlPr defaultSize="0" autoLine="0" autoPict="0">
                <anchor moveWithCells="1">
                  <from>
                    <xdr:col>3</xdr:col>
                    <xdr:colOff>38100</xdr:colOff>
                    <xdr:row>36</xdr:row>
                    <xdr:rowOff>57150</xdr:rowOff>
                  </from>
                  <to>
                    <xdr:col>4</xdr:col>
                    <xdr:colOff>895350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498" r:id="rId13" name="Drop Down 10">
              <controlPr defaultSize="0" autoLine="0" autoPict="0">
                <anchor moveWithCells="1">
                  <from>
                    <xdr:col>3</xdr:col>
                    <xdr:colOff>38100</xdr:colOff>
                    <xdr:row>38</xdr:row>
                    <xdr:rowOff>0</xdr:rowOff>
                  </from>
                  <to>
                    <xdr:col>4</xdr:col>
                    <xdr:colOff>895350</xdr:colOff>
                    <xdr:row>39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499" r:id="rId14" name="Drop Down 11">
              <controlPr defaultSize="0" autoLine="0" autoPict="0">
                <anchor moveWithCells="1">
                  <from>
                    <xdr:col>3</xdr:col>
                    <xdr:colOff>38100</xdr:colOff>
                    <xdr:row>38</xdr:row>
                    <xdr:rowOff>57150</xdr:rowOff>
                  </from>
                  <to>
                    <xdr:col>4</xdr:col>
                    <xdr:colOff>895350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500" r:id="rId15" name="Drop Down 12">
              <controlPr defaultSize="0" autoLine="0" autoPict="0">
                <anchor moveWithCells="1">
                  <from>
                    <xdr:col>3</xdr:col>
                    <xdr:colOff>38100</xdr:colOff>
                    <xdr:row>40</xdr:row>
                    <xdr:rowOff>0</xdr:rowOff>
                  </from>
                  <to>
                    <xdr:col>4</xdr:col>
                    <xdr:colOff>895350</xdr:colOff>
                    <xdr:row>41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501" r:id="rId16" name="Drop Down 13">
              <controlPr defaultSize="0" autoLine="0" autoPict="0">
                <anchor moveWithCells="1">
                  <from>
                    <xdr:col>3</xdr:col>
                    <xdr:colOff>38100</xdr:colOff>
                    <xdr:row>40</xdr:row>
                    <xdr:rowOff>57150</xdr:rowOff>
                  </from>
                  <to>
                    <xdr:col>4</xdr:col>
                    <xdr:colOff>895350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502" r:id="rId17" name="Drop Down 14">
              <controlPr defaultSize="0" autoLine="0" autoPict="0">
                <anchor moveWithCells="1">
                  <from>
                    <xdr:col>3</xdr:col>
                    <xdr:colOff>38100</xdr:colOff>
                    <xdr:row>42</xdr:row>
                    <xdr:rowOff>0</xdr:rowOff>
                  </from>
                  <to>
                    <xdr:col>4</xdr:col>
                    <xdr:colOff>895350</xdr:colOff>
                    <xdr:row>43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503" r:id="rId18" name="Drop Down 15">
              <controlPr defaultSize="0" autoLine="0" autoPict="0">
                <anchor moveWithCells="1">
                  <from>
                    <xdr:col>3</xdr:col>
                    <xdr:colOff>38100</xdr:colOff>
                    <xdr:row>42</xdr:row>
                    <xdr:rowOff>57150</xdr:rowOff>
                  </from>
                  <to>
                    <xdr:col>4</xdr:col>
                    <xdr:colOff>895350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504" r:id="rId19" name="Drop Down 16">
              <controlPr defaultSize="0" autoLine="0" autoPict="0">
                <anchor moveWithCells="1">
                  <from>
                    <xdr:col>3</xdr:col>
                    <xdr:colOff>38100</xdr:colOff>
                    <xdr:row>44</xdr:row>
                    <xdr:rowOff>57150</xdr:rowOff>
                  </from>
                  <to>
                    <xdr:col>4</xdr:col>
                    <xdr:colOff>895350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505" r:id="rId20" name="Drop Down 17">
              <controlPr defaultSize="0" autoLine="0" autoPict="0">
                <anchor moveWithCells="1">
                  <from>
                    <xdr:col>3</xdr:col>
                    <xdr:colOff>38100</xdr:colOff>
                    <xdr:row>46</xdr:row>
                    <xdr:rowOff>57150</xdr:rowOff>
                  </from>
                  <to>
                    <xdr:col>4</xdr:col>
                    <xdr:colOff>895350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506" r:id="rId21" name="Drop Down 18">
              <controlPr defaultSize="0" autoLine="0" autoPict="0">
                <anchor moveWithCells="1">
                  <from>
                    <xdr:col>3</xdr:col>
                    <xdr:colOff>38100</xdr:colOff>
                    <xdr:row>48</xdr:row>
                    <xdr:rowOff>57150</xdr:rowOff>
                  </from>
                  <to>
                    <xdr:col>4</xdr:col>
                    <xdr:colOff>895350</xdr:colOff>
                    <xdr:row>49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507" r:id="rId22" name="Drop Down 19">
              <controlPr defaultSize="0" autoLine="0" autoPict="0">
                <anchor moveWithCells="1">
                  <from>
                    <xdr:col>3</xdr:col>
                    <xdr:colOff>38100</xdr:colOff>
                    <xdr:row>50</xdr:row>
                    <xdr:rowOff>57150</xdr:rowOff>
                  </from>
                  <to>
                    <xdr:col>4</xdr:col>
                    <xdr:colOff>895350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508" r:id="rId23" name="Drop Down 20">
              <controlPr defaultSize="0" autoLine="0" autoPict="0">
                <anchor moveWithCells="1">
                  <from>
                    <xdr:col>3</xdr:col>
                    <xdr:colOff>38100</xdr:colOff>
                    <xdr:row>52</xdr:row>
                    <xdr:rowOff>57150</xdr:rowOff>
                  </from>
                  <to>
                    <xdr:col>4</xdr:col>
                    <xdr:colOff>895350</xdr:colOff>
                    <xdr:row>53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510" r:id="rId24" name="Drop Down 22">
              <controlPr defaultSize="0" autoLine="0" autoPict="0">
                <anchor moveWithCells="1">
                  <from>
                    <xdr:col>3</xdr:col>
                    <xdr:colOff>38100</xdr:colOff>
                    <xdr:row>54</xdr:row>
                    <xdr:rowOff>57150</xdr:rowOff>
                  </from>
                  <to>
                    <xdr:col>4</xdr:col>
                    <xdr:colOff>895350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511" r:id="rId25" name="Drop Down 23">
              <controlPr defaultSize="0" autoLine="0" autoPict="0">
                <anchor moveWithCells="1">
                  <from>
                    <xdr:col>3</xdr:col>
                    <xdr:colOff>38100</xdr:colOff>
                    <xdr:row>56</xdr:row>
                    <xdr:rowOff>57150</xdr:rowOff>
                  </from>
                  <to>
                    <xdr:col>4</xdr:col>
                    <xdr:colOff>895350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512" r:id="rId26" name="Drop Down 24">
              <controlPr defaultSize="0" autoLine="0" autoPict="0">
                <anchor moveWithCells="1">
                  <from>
                    <xdr:col>3</xdr:col>
                    <xdr:colOff>38100</xdr:colOff>
                    <xdr:row>58</xdr:row>
                    <xdr:rowOff>57150</xdr:rowOff>
                  </from>
                  <to>
                    <xdr:col>4</xdr:col>
                    <xdr:colOff>895350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513" r:id="rId27" name="Drop Down 25">
              <controlPr defaultSize="0" autoLine="0" autoPict="0">
                <anchor moveWithCells="1">
                  <from>
                    <xdr:col>3</xdr:col>
                    <xdr:colOff>38100</xdr:colOff>
                    <xdr:row>60</xdr:row>
                    <xdr:rowOff>57150</xdr:rowOff>
                  </from>
                  <to>
                    <xdr:col>4</xdr:col>
                    <xdr:colOff>895350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514" r:id="rId28" name="Drop Down 26">
              <controlPr defaultSize="0" autoLine="0" autoPict="0">
                <anchor moveWithCells="1">
                  <from>
                    <xdr:col>3</xdr:col>
                    <xdr:colOff>38100</xdr:colOff>
                    <xdr:row>62</xdr:row>
                    <xdr:rowOff>57150</xdr:rowOff>
                  </from>
                  <to>
                    <xdr:col>4</xdr:col>
                    <xdr:colOff>895350</xdr:colOff>
                    <xdr:row>63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29" name="Drop Down 27">
              <controlPr defaultSize="0" autoLine="0" autoPict="0">
                <anchor moveWithCells="1">
                  <from>
                    <xdr:col>3</xdr:col>
                    <xdr:colOff>38100</xdr:colOff>
                    <xdr:row>64</xdr:row>
                    <xdr:rowOff>57150</xdr:rowOff>
                  </from>
                  <to>
                    <xdr:col>4</xdr:col>
                    <xdr:colOff>895350</xdr:colOff>
                    <xdr:row>65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516" r:id="rId30" name="Drop Down 28">
              <controlPr defaultSize="0" autoLine="0" autoPict="0">
                <anchor moveWithCells="1">
                  <from>
                    <xdr:col>3</xdr:col>
                    <xdr:colOff>38100</xdr:colOff>
                    <xdr:row>66</xdr:row>
                    <xdr:rowOff>57150</xdr:rowOff>
                  </from>
                  <to>
                    <xdr:col>4</xdr:col>
                    <xdr:colOff>895350</xdr:colOff>
                    <xdr:row>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517" r:id="rId31" name="Drop Down 29">
              <controlPr defaultSize="0" autoLine="0" autoPict="0">
                <anchor moveWithCells="1">
                  <from>
                    <xdr:col>3</xdr:col>
                    <xdr:colOff>38100</xdr:colOff>
                    <xdr:row>68</xdr:row>
                    <xdr:rowOff>57150</xdr:rowOff>
                  </from>
                  <to>
                    <xdr:col>4</xdr:col>
                    <xdr:colOff>895350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518" r:id="rId32" name="Drop Down 30">
              <controlPr defaultSize="0" autoLine="0" autoPict="0">
                <anchor moveWithCells="1">
                  <from>
                    <xdr:col>3</xdr:col>
                    <xdr:colOff>38100</xdr:colOff>
                    <xdr:row>70</xdr:row>
                    <xdr:rowOff>57150</xdr:rowOff>
                  </from>
                  <to>
                    <xdr:col>4</xdr:col>
                    <xdr:colOff>895350</xdr:colOff>
                    <xdr:row>71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519" r:id="rId33" name="Drop Down 31">
              <controlPr defaultSize="0" autoLine="0" autoPict="0">
                <anchor moveWithCells="1">
                  <from>
                    <xdr:col>3</xdr:col>
                    <xdr:colOff>38100</xdr:colOff>
                    <xdr:row>72</xdr:row>
                    <xdr:rowOff>57150</xdr:rowOff>
                  </from>
                  <to>
                    <xdr:col>4</xdr:col>
                    <xdr:colOff>895350</xdr:colOff>
                    <xdr:row>73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520" r:id="rId34" name="Drop Down 32">
              <controlPr defaultSize="0" autoLine="0" autoPict="0">
                <anchor moveWithCells="1">
                  <from>
                    <xdr:col>3</xdr:col>
                    <xdr:colOff>38100</xdr:colOff>
                    <xdr:row>74</xdr:row>
                    <xdr:rowOff>57150</xdr:rowOff>
                  </from>
                  <to>
                    <xdr:col>4</xdr:col>
                    <xdr:colOff>895350</xdr:colOff>
                    <xdr:row>75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521" r:id="rId35" name="Drop Down 33">
              <controlPr defaultSize="0" autoLine="0" autoPict="0">
                <anchor moveWithCells="1">
                  <from>
                    <xdr:col>3</xdr:col>
                    <xdr:colOff>38100</xdr:colOff>
                    <xdr:row>76</xdr:row>
                    <xdr:rowOff>57150</xdr:rowOff>
                  </from>
                  <to>
                    <xdr:col>4</xdr:col>
                    <xdr:colOff>895350</xdr:colOff>
                    <xdr:row>77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522" r:id="rId36" name="Drop Down 34">
              <controlPr defaultSize="0" autoLine="0" autoPict="0">
                <anchor moveWithCells="1">
                  <from>
                    <xdr:col>3</xdr:col>
                    <xdr:colOff>38100</xdr:colOff>
                    <xdr:row>78</xdr:row>
                    <xdr:rowOff>57150</xdr:rowOff>
                  </from>
                  <to>
                    <xdr:col>4</xdr:col>
                    <xdr:colOff>895350</xdr:colOff>
                    <xdr:row>79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523" r:id="rId37" name="Drop Down 35">
              <controlPr defaultSize="0" autoLine="0" autoPict="0">
                <anchor moveWithCells="1">
                  <from>
                    <xdr:col>3</xdr:col>
                    <xdr:colOff>38100</xdr:colOff>
                    <xdr:row>80</xdr:row>
                    <xdr:rowOff>57150</xdr:rowOff>
                  </from>
                  <to>
                    <xdr:col>4</xdr:col>
                    <xdr:colOff>895350</xdr:colOff>
                    <xdr:row>81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524" r:id="rId38" name="Drop Down 36">
              <controlPr defaultSize="0" autoLine="0" autoPict="0">
                <anchor moveWithCells="1">
                  <from>
                    <xdr:col>3</xdr:col>
                    <xdr:colOff>38100</xdr:colOff>
                    <xdr:row>82</xdr:row>
                    <xdr:rowOff>57150</xdr:rowOff>
                  </from>
                  <to>
                    <xdr:col>4</xdr:col>
                    <xdr:colOff>895350</xdr:colOff>
                    <xdr:row>83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525" r:id="rId39" name="Drop Down 37">
              <controlPr defaultSize="0" autoLine="0" autoPict="0">
                <anchor moveWithCells="1">
                  <from>
                    <xdr:col>3</xdr:col>
                    <xdr:colOff>38100</xdr:colOff>
                    <xdr:row>84</xdr:row>
                    <xdr:rowOff>57150</xdr:rowOff>
                  </from>
                  <to>
                    <xdr:col>4</xdr:col>
                    <xdr:colOff>895350</xdr:colOff>
                    <xdr:row>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526" r:id="rId40" name="Drop Down 38">
              <controlPr defaultSize="0" autoLine="0" autoPict="0">
                <anchor moveWithCells="1">
                  <from>
                    <xdr:col>3</xdr:col>
                    <xdr:colOff>38100</xdr:colOff>
                    <xdr:row>86</xdr:row>
                    <xdr:rowOff>57150</xdr:rowOff>
                  </from>
                  <to>
                    <xdr:col>4</xdr:col>
                    <xdr:colOff>895350</xdr:colOff>
                    <xdr:row>87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527" r:id="rId41" name="Drop Down 39">
              <controlPr defaultSize="0" autoLine="0" autoPict="0">
                <anchor moveWithCells="1">
                  <from>
                    <xdr:col>3</xdr:col>
                    <xdr:colOff>38100</xdr:colOff>
                    <xdr:row>88</xdr:row>
                    <xdr:rowOff>57150</xdr:rowOff>
                  </from>
                  <to>
                    <xdr:col>4</xdr:col>
                    <xdr:colOff>895350</xdr:colOff>
                    <xdr:row>89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528" r:id="rId42" name="Drop Down 40">
              <controlPr defaultSize="0" autoLine="0" autoPict="0">
                <anchor moveWithCells="1">
                  <from>
                    <xdr:col>3</xdr:col>
                    <xdr:colOff>38100</xdr:colOff>
                    <xdr:row>90</xdr:row>
                    <xdr:rowOff>57150</xdr:rowOff>
                  </from>
                  <to>
                    <xdr:col>4</xdr:col>
                    <xdr:colOff>895350</xdr:colOff>
                    <xdr:row>91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529" r:id="rId43" name="Drop Down 41">
              <controlPr defaultSize="0" autoLine="0" autoPict="0">
                <anchor moveWithCells="1">
                  <from>
                    <xdr:col>3</xdr:col>
                    <xdr:colOff>38100</xdr:colOff>
                    <xdr:row>92</xdr:row>
                    <xdr:rowOff>57150</xdr:rowOff>
                  </from>
                  <to>
                    <xdr:col>4</xdr:col>
                    <xdr:colOff>895350</xdr:colOff>
                    <xdr:row>93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530" r:id="rId44" name="Drop Down 42">
              <controlPr defaultSize="0" autoLine="0" autoPict="0">
                <anchor moveWithCells="1">
                  <from>
                    <xdr:col>3</xdr:col>
                    <xdr:colOff>38100</xdr:colOff>
                    <xdr:row>94</xdr:row>
                    <xdr:rowOff>57150</xdr:rowOff>
                  </from>
                  <to>
                    <xdr:col>4</xdr:col>
                    <xdr:colOff>895350</xdr:colOff>
                    <xdr:row>95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531" r:id="rId45" name="Drop Down 43">
              <controlPr defaultSize="0" autoLine="0" autoPict="0">
                <anchor moveWithCells="1">
                  <from>
                    <xdr:col>3</xdr:col>
                    <xdr:colOff>38100</xdr:colOff>
                    <xdr:row>96</xdr:row>
                    <xdr:rowOff>57150</xdr:rowOff>
                  </from>
                  <to>
                    <xdr:col>4</xdr:col>
                    <xdr:colOff>895350</xdr:colOff>
                    <xdr:row>97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532" r:id="rId46" name="Drop Down 44">
              <controlPr defaultSize="0" autoLine="0" autoPict="0">
                <anchor moveWithCells="1">
                  <from>
                    <xdr:col>3</xdr:col>
                    <xdr:colOff>38100</xdr:colOff>
                    <xdr:row>98</xdr:row>
                    <xdr:rowOff>57150</xdr:rowOff>
                  </from>
                  <to>
                    <xdr:col>4</xdr:col>
                    <xdr:colOff>895350</xdr:colOff>
                    <xdr:row>99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533" r:id="rId47" name="Drop Down 45">
              <controlPr defaultSize="0" autoLine="0" autoPict="0">
                <anchor moveWithCells="1">
                  <from>
                    <xdr:col>3</xdr:col>
                    <xdr:colOff>38100</xdr:colOff>
                    <xdr:row>100</xdr:row>
                    <xdr:rowOff>57150</xdr:rowOff>
                  </from>
                  <to>
                    <xdr:col>4</xdr:col>
                    <xdr:colOff>895350</xdr:colOff>
                    <xdr:row>101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534" r:id="rId48" name="Drop Down 46">
              <controlPr defaultSize="0" autoLine="0" autoPict="0">
                <anchor moveWithCells="1">
                  <from>
                    <xdr:col>3</xdr:col>
                    <xdr:colOff>38100</xdr:colOff>
                    <xdr:row>102</xdr:row>
                    <xdr:rowOff>57150</xdr:rowOff>
                  </from>
                  <to>
                    <xdr:col>4</xdr:col>
                    <xdr:colOff>895350</xdr:colOff>
                    <xdr:row>103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535" r:id="rId49" name="Drop Down 47">
              <controlPr defaultSize="0" autoLine="0" autoPict="0">
                <anchor moveWithCells="1">
                  <from>
                    <xdr:col>3</xdr:col>
                    <xdr:colOff>38100</xdr:colOff>
                    <xdr:row>104</xdr:row>
                    <xdr:rowOff>57150</xdr:rowOff>
                  </from>
                  <to>
                    <xdr:col>4</xdr:col>
                    <xdr:colOff>895350</xdr:colOff>
                    <xdr:row>105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536" r:id="rId50" name="Drop Down 48">
              <controlPr defaultSize="0" autoLine="0" autoPict="0">
                <anchor moveWithCells="1">
                  <from>
                    <xdr:col>3</xdr:col>
                    <xdr:colOff>38100</xdr:colOff>
                    <xdr:row>106</xdr:row>
                    <xdr:rowOff>57150</xdr:rowOff>
                  </from>
                  <to>
                    <xdr:col>4</xdr:col>
                    <xdr:colOff>895350</xdr:colOff>
                    <xdr:row>107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537" r:id="rId51" name="Drop Down 49">
              <controlPr defaultSize="0" autoLine="0" autoPict="0">
                <anchor moveWithCells="1">
                  <from>
                    <xdr:col>3</xdr:col>
                    <xdr:colOff>38100</xdr:colOff>
                    <xdr:row>52</xdr:row>
                    <xdr:rowOff>57150</xdr:rowOff>
                  </from>
                  <to>
                    <xdr:col>4</xdr:col>
                    <xdr:colOff>895350</xdr:colOff>
                    <xdr:row>53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3F1CF-FD5C-4837-AE61-A74CBFCC0EB1}">
  <sheetPr>
    <pageSetUpPr fitToPage="1"/>
  </sheetPr>
  <dimension ref="A1:AG219"/>
  <sheetViews>
    <sheetView showGridLines="0" zoomScaleNormal="100" workbookViewId="0">
      <selection activeCell="C93" sqref="C93:C94"/>
    </sheetView>
  </sheetViews>
  <sheetFormatPr defaultRowHeight="14.25"/>
  <cols>
    <col min="1" max="1" width="4.28515625" style="59" customWidth="1"/>
    <col min="2" max="2" width="21" style="59" customWidth="1"/>
    <col min="3" max="3" width="23.42578125" style="59" customWidth="1"/>
    <col min="4" max="5" width="17.140625" style="59" customWidth="1"/>
    <col min="6" max="6" width="17" style="59" customWidth="1"/>
    <col min="7" max="7" width="15.5703125" style="59" customWidth="1"/>
    <col min="8" max="8" width="12" style="59" customWidth="1"/>
    <col min="9" max="9" width="18.85546875" style="59" customWidth="1"/>
    <col min="10" max="10" width="9.28515625" style="59" customWidth="1"/>
    <col min="11" max="11" width="11.140625" style="59" customWidth="1"/>
    <col min="12" max="12" width="18.28515625" style="59" customWidth="1"/>
    <col min="13" max="13" width="9" style="59" customWidth="1"/>
    <col min="14" max="14" width="21.5703125" style="59" customWidth="1"/>
    <col min="15" max="15" width="15.7109375" style="59" customWidth="1"/>
    <col min="16" max="16" width="13.42578125" style="59" customWidth="1"/>
    <col min="17" max="17" width="1.28515625" style="59" customWidth="1"/>
    <col min="18" max="18" width="7.42578125" style="59" customWidth="1"/>
    <col min="19" max="19" width="8.28515625" style="59" customWidth="1"/>
    <col min="20" max="20" width="16.140625" style="59" customWidth="1"/>
    <col min="21" max="21" width="9.140625" style="59"/>
    <col min="22" max="22" width="10.140625" style="59" customWidth="1"/>
    <col min="23" max="23" width="7.42578125" style="59" hidden="1" customWidth="1"/>
    <col min="24" max="24" width="12.85546875" style="59" customWidth="1"/>
    <col min="25" max="26" width="10.28515625" style="59" customWidth="1"/>
    <col min="27" max="27" width="12" style="59" customWidth="1"/>
    <col min="28" max="28" width="13.28515625" style="59" customWidth="1"/>
    <col min="29" max="29" width="9.140625" style="59" customWidth="1"/>
    <col min="30" max="16384" width="9.140625" style="59"/>
  </cols>
  <sheetData>
    <row r="1" spans="2:33" ht="54.75" customHeight="1">
      <c r="B1" s="181" t="s">
        <v>49</v>
      </c>
      <c r="C1" s="181"/>
      <c r="D1" s="56" t="s">
        <v>50</v>
      </c>
      <c r="E1" s="56" t="s">
        <v>51</v>
      </c>
      <c r="F1" s="56" t="s">
        <v>52</v>
      </c>
      <c r="G1" s="182" t="s">
        <v>53</v>
      </c>
      <c r="H1" s="182"/>
      <c r="I1" s="182" t="s">
        <v>54</v>
      </c>
      <c r="J1" s="182"/>
      <c r="K1" s="182" t="s">
        <v>55</v>
      </c>
      <c r="L1" s="182"/>
      <c r="M1" s="182" t="s">
        <v>56</v>
      </c>
      <c r="N1" s="182"/>
      <c r="O1" s="57"/>
      <c r="P1" s="57"/>
      <c r="Q1" s="57"/>
      <c r="R1" s="57"/>
      <c r="S1" s="58"/>
    </row>
    <row r="2" spans="2:33" ht="32.25" customHeight="1">
      <c r="B2" s="178" t="s">
        <v>79</v>
      </c>
      <c r="C2" s="178"/>
      <c r="D2" s="60">
        <v>15</v>
      </c>
      <c r="E2" s="106">
        <v>9</v>
      </c>
      <c r="F2" s="106">
        <v>405</v>
      </c>
      <c r="G2" s="183">
        <v>16</v>
      </c>
      <c r="H2" s="183"/>
      <c r="I2" s="183">
        <v>17</v>
      </c>
      <c r="J2" s="183"/>
      <c r="K2" s="183">
        <v>17</v>
      </c>
      <c r="L2" s="183"/>
      <c r="M2" s="184">
        <v>12</v>
      </c>
      <c r="N2" s="184"/>
      <c r="O2" s="62"/>
      <c r="P2" s="63"/>
      <c r="Q2" s="63"/>
      <c r="R2" s="63"/>
      <c r="S2" s="58"/>
    </row>
    <row r="3" spans="2:33" ht="31.5" customHeight="1">
      <c r="B3" s="178" t="s">
        <v>80</v>
      </c>
      <c r="C3" s="178"/>
      <c r="D3" s="61">
        <v>15</v>
      </c>
      <c r="E3" s="106">
        <v>9</v>
      </c>
      <c r="F3" s="106">
        <v>405</v>
      </c>
      <c r="G3" s="179">
        <v>18</v>
      </c>
      <c r="H3" s="179"/>
      <c r="I3" s="179">
        <v>22</v>
      </c>
      <c r="J3" s="179"/>
      <c r="K3" s="179">
        <v>17</v>
      </c>
      <c r="L3" s="179"/>
      <c r="M3" s="178">
        <v>12</v>
      </c>
      <c r="N3" s="178"/>
      <c r="O3" s="62"/>
      <c r="P3" s="63"/>
      <c r="Q3" s="63"/>
      <c r="R3" s="63"/>
      <c r="S3" s="58"/>
    </row>
    <row r="4" spans="2:33" ht="18" customHeight="1">
      <c r="B4" s="178" t="s">
        <v>81</v>
      </c>
      <c r="C4" s="178"/>
      <c r="D4" s="61">
        <v>15</v>
      </c>
      <c r="E4" s="106">
        <v>9</v>
      </c>
      <c r="F4" s="106">
        <v>405</v>
      </c>
      <c r="G4" s="179">
        <v>18</v>
      </c>
      <c r="H4" s="179"/>
      <c r="I4" s="179">
        <v>19</v>
      </c>
      <c r="J4" s="179"/>
      <c r="K4" s="179">
        <v>17</v>
      </c>
      <c r="L4" s="179"/>
      <c r="M4" s="178">
        <v>12</v>
      </c>
      <c r="N4" s="178"/>
      <c r="O4" s="64"/>
      <c r="P4" s="65"/>
      <c r="Q4" s="65"/>
      <c r="R4" s="65"/>
      <c r="S4" s="58"/>
    </row>
    <row r="5" spans="2:33" ht="48" customHeight="1">
      <c r="B5" s="178" t="s">
        <v>82</v>
      </c>
      <c r="C5" s="178"/>
      <c r="D5" s="61">
        <v>15</v>
      </c>
      <c r="E5" s="106">
        <v>9</v>
      </c>
      <c r="F5" s="106">
        <v>405</v>
      </c>
      <c r="G5" s="183">
        <v>16</v>
      </c>
      <c r="H5" s="183"/>
      <c r="I5" s="183">
        <v>17</v>
      </c>
      <c r="J5" s="183"/>
      <c r="K5" s="183">
        <v>18</v>
      </c>
      <c r="L5" s="183"/>
      <c r="M5" s="184">
        <v>13</v>
      </c>
      <c r="N5" s="184"/>
      <c r="O5" s="62"/>
      <c r="P5" s="63"/>
      <c r="Q5" s="63"/>
      <c r="R5" s="63"/>
      <c r="S5" s="58"/>
    </row>
    <row r="6" spans="2:33" ht="32.25" customHeight="1">
      <c r="B6" s="178" t="s">
        <v>83</v>
      </c>
      <c r="C6" s="178"/>
      <c r="D6" s="61">
        <v>15</v>
      </c>
      <c r="E6" s="106">
        <v>9</v>
      </c>
      <c r="F6" s="106">
        <v>405</v>
      </c>
      <c r="G6" s="183">
        <v>16</v>
      </c>
      <c r="H6" s="183"/>
      <c r="I6" s="179">
        <v>19</v>
      </c>
      <c r="J6" s="179"/>
      <c r="K6" s="179">
        <v>18</v>
      </c>
      <c r="L6" s="179"/>
      <c r="M6" s="178">
        <v>13</v>
      </c>
      <c r="N6" s="178"/>
      <c r="O6" s="62"/>
      <c r="P6" s="63"/>
      <c r="Q6" s="65"/>
      <c r="R6" s="65"/>
      <c r="S6" s="58"/>
    </row>
    <row r="7" spans="2:33" ht="21" customHeight="1">
      <c r="B7" s="178" t="s">
        <v>84</v>
      </c>
      <c r="C7" s="178"/>
      <c r="D7" s="61">
        <v>15</v>
      </c>
      <c r="E7" s="106">
        <v>9</v>
      </c>
      <c r="F7" s="106">
        <v>405</v>
      </c>
      <c r="G7" s="183">
        <v>18</v>
      </c>
      <c r="H7" s="183"/>
      <c r="I7" s="179">
        <v>16</v>
      </c>
      <c r="J7" s="179"/>
      <c r="K7" s="179">
        <v>19</v>
      </c>
      <c r="L7" s="179"/>
      <c r="M7" s="178">
        <v>14</v>
      </c>
      <c r="N7" s="178"/>
      <c r="O7" s="62"/>
      <c r="P7" s="63"/>
      <c r="Q7" s="65"/>
      <c r="R7" s="65"/>
      <c r="S7" s="58"/>
    </row>
    <row r="8" spans="2:33" ht="20.25" customHeight="1" thickBot="1">
      <c r="B8" s="66"/>
      <c r="C8" s="67"/>
      <c r="D8" s="68"/>
      <c r="E8" s="68"/>
      <c r="F8" s="69"/>
      <c r="G8" s="70"/>
      <c r="H8" s="71"/>
      <c r="I8" s="71"/>
      <c r="J8" s="72"/>
      <c r="K8" s="66"/>
      <c r="L8" s="73"/>
      <c r="M8" s="73"/>
      <c r="N8" s="73"/>
      <c r="S8" s="74"/>
    </row>
    <row r="9" spans="2:33" ht="15.75">
      <c r="B9" s="75" t="s">
        <v>57</v>
      </c>
      <c r="C9" s="76"/>
      <c r="D9" s="77"/>
      <c r="E9" s="78"/>
      <c r="F9" s="79"/>
      <c r="G9" s="80"/>
      <c r="H9" s="80"/>
      <c r="I9" s="81"/>
      <c r="J9" s="73"/>
      <c r="K9" s="66"/>
      <c r="L9" s="104"/>
      <c r="M9" s="73"/>
      <c r="N9" s="73"/>
      <c r="S9" s="74"/>
    </row>
    <row r="10" spans="2:33" ht="15.75">
      <c r="B10" s="82" t="s">
        <v>58</v>
      </c>
      <c r="C10" s="69"/>
      <c r="D10" s="83"/>
      <c r="E10" s="84"/>
      <c r="F10" s="70"/>
      <c r="G10" s="66"/>
      <c r="H10" s="85"/>
      <c r="I10" s="86"/>
      <c r="J10" s="73"/>
      <c r="K10" s="87"/>
      <c r="L10" s="105"/>
      <c r="M10" s="87"/>
      <c r="N10" s="87"/>
      <c r="O10" s="88"/>
      <c r="P10" s="88"/>
      <c r="Q10" s="88"/>
      <c r="R10" s="88"/>
      <c r="S10" s="88"/>
    </row>
    <row r="11" spans="2:33" ht="15.75">
      <c r="B11" s="89" t="s">
        <v>59</v>
      </c>
      <c r="C11" s="69"/>
      <c r="D11" s="83"/>
      <c r="E11" s="84"/>
      <c r="F11" s="70"/>
      <c r="G11" s="73"/>
      <c r="H11" s="85"/>
      <c r="I11" s="86"/>
      <c r="J11" s="73"/>
      <c r="K11" s="66"/>
      <c r="L11" s="105"/>
      <c r="M11" s="87"/>
      <c r="N11" s="87"/>
      <c r="O11" s="88"/>
      <c r="P11" s="88"/>
      <c r="Q11" s="88"/>
      <c r="R11" s="88"/>
      <c r="S11" s="88"/>
    </row>
    <row r="12" spans="2:33" ht="15.75">
      <c r="B12" s="82" t="s">
        <v>60</v>
      </c>
      <c r="C12" s="69"/>
      <c r="D12" s="83"/>
      <c r="E12" s="84"/>
      <c r="F12" s="70"/>
      <c r="G12" s="73"/>
      <c r="H12" s="85"/>
      <c r="I12" s="86"/>
      <c r="J12" s="73"/>
      <c r="K12" s="66"/>
      <c r="L12" s="105"/>
      <c r="M12" s="87"/>
      <c r="N12" s="87"/>
      <c r="O12" s="88"/>
      <c r="P12" s="88"/>
      <c r="Q12" s="88"/>
      <c r="R12" s="88"/>
      <c r="S12" s="88"/>
    </row>
    <row r="13" spans="2:33" ht="15.75">
      <c r="B13" s="89" t="s">
        <v>61</v>
      </c>
      <c r="C13" s="69"/>
      <c r="D13" s="83"/>
      <c r="E13" s="84"/>
      <c r="F13" s="70"/>
      <c r="G13" s="85"/>
      <c r="H13" s="85"/>
      <c r="I13" s="86"/>
      <c r="J13" s="73"/>
      <c r="K13" s="66"/>
      <c r="L13" s="105"/>
      <c r="M13" s="87"/>
      <c r="N13" s="87"/>
      <c r="O13" s="88"/>
      <c r="P13" s="88"/>
      <c r="Q13" s="88"/>
      <c r="R13" s="88"/>
      <c r="S13" s="88"/>
    </row>
    <row r="14" spans="2:33" ht="15.75">
      <c r="B14" s="89"/>
      <c r="C14" s="69"/>
      <c r="D14" s="83"/>
      <c r="E14" s="84"/>
      <c r="F14" s="70"/>
      <c r="G14" s="85"/>
      <c r="H14" s="85"/>
      <c r="I14" s="86"/>
      <c r="J14" s="73"/>
      <c r="K14" s="66"/>
      <c r="L14" s="105"/>
      <c r="M14" s="87"/>
      <c r="N14" s="87"/>
      <c r="O14" s="88"/>
      <c r="P14" s="88"/>
      <c r="Q14" s="88"/>
      <c r="R14" s="88"/>
      <c r="S14" s="88"/>
    </row>
    <row r="15" spans="2:33" ht="15.75">
      <c r="B15" s="89" t="s">
        <v>62</v>
      </c>
      <c r="C15" s="69"/>
      <c r="D15" s="83"/>
      <c r="E15" s="84"/>
      <c r="F15" s="73"/>
      <c r="G15" s="85"/>
      <c r="H15" s="85"/>
      <c r="I15" s="86"/>
      <c r="J15" s="73"/>
      <c r="K15" s="66"/>
      <c r="L15" s="105"/>
      <c r="M15" s="87"/>
      <c r="N15" s="87"/>
      <c r="O15" s="88"/>
      <c r="P15" s="88"/>
      <c r="Q15" s="88"/>
      <c r="R15" s="88"/>
      <c r="S15" s="88"/>
      <c r="W15" s="110"/>
      <c r="X15" s="110"/>
      <c r="Y15" s="110"/>
      <c r="Z15" s="110"/>
      <c r="AA15" s="185" t="s">
        <v>89</v>
      </c>
      <c r="AB15" s="185"/>
      <c r="AC15" s="110"/>
      <c r="AD15" s="107"/>
    </row>
    <row r="16" spans="2:33" ht="15.75">
      <c r="B16" s="90" t="s">
        <v>63</v>
      </c>
      <c r="C16" s="69"/>
      <c r="D16" s="83"/>
      <c r="E16" s="84"/>
      <c r="F16" s="70"/>
      <c r="G16" s="85"/>
      <c r="H16" s="85"/>
      <c r="I16" s="86"/>
      <c r="J16" s="73"/>
      <c r="K16" s="66"/>
      <c r="L16" s="87"/>
      <c r="M16" s="87"/>
      <c r="N16" s="87"/>
      <c r="O16" s="88"/>
      <c r="P16" s="88"/>
      <c r="Q16" s="88"/>
      <c r="R16" s="88"/>
      <c r="S16" s="88"/>
      <c r="W16" s="111" t="s">
        <v>88</v>
      </c>
      <c r="X16" s="112" t="s">
        <v>64</v>
      </c>
      <c r="Y16" s="111" t="s">
        <v>69</v>
      </c>
      <c r="Z16" s="111" t="s">
        <v>73</v>
      </c>
      <c r="AA16" s="111" t="s">
        <v>90</v>
      </c>
      <c r="AB16" s="111" t="s">
        <v>91</v>
      </c>
      <c r="AC16" s="111" t="s">
        <v>76</v>
      </c>
      <c r="AD16" s="109"/>
      <c r="AE16" s="109"/>
      <c r="AF16" s="109"/>
      <c r="AG16" s="109"/>
    </row>
    <row r="17" spans="1:33" ht="12.75" customHeight="1">
      <c r="B17" s="82"/>
      <c r="C17" s="69"/>
      <c r="D17" s="83"/>
      <c r="E17" s="84"/>
      <c r="F17" s="70"/>
      <c r="G17" s="85"/>
      <c r="H17" s="85"/>
      <c r="I17" s="86"/>
      <c r="J17" s="73"/>
      <c r="K17" s="66"/>
      <c r="L17" s="87"/>
      <c r="M17" s="87"/>
      <c r="N17" s="87"/>
      <c r="O17" s="88"/>
      <c r="P17" s="88"/>
      <c r="Q17" s="88"/>
      <c r="R17" s="88"/>
      <c r="S17" s="88"/>
      <c r="W17" s="113">
        <v>1</v>
      </c>
      <c r="X17" s="114" t="s">
        <v>33</v>
      </c>
      <c r="Y17" s="113">
        <v>17</v>
      </c>
      <c r="Z17" s="113">
        <v>17</v>
      </c>
      <c r="AA17" s="113">
        <v>9</v>
      </c>
      <c r="AB17" s="115">
        <v>405</v>
      </c>
      <c r="AC17" s="113">
        <v>16</v>
      </c>
      <c r="AD17" s="109"/>
      <c r="AE17" s="109"/>
      <c r="AF17" s="109"/>
      <c r="AG17" s="109"/>
    </row>
    <row r="18" spans="1:33" ht="12.75" customHeight="1">
      <c r="B18" s="89" t="s">
        <v>65</v>
      </c>
      <c r="C18" s="66"/>
      <c r="D18" s="66"/>
      <c r="E18" s="66"/>
      <c r="F18" s="66"/>
      <c r="G18" s="66"/>
      <c r="H18" s="66"/>
      <c r="I18" s="86"/>
      <c r="J18" s="73"/>
      <c r="K18" s="66"/>
      <c r="L18" s="87"/>
      <c r="M18" s="87"/>
      <c r="N18" s="87"/>
      <c r="O18" s="88"/>
      <c r="P18" s="88"/>
      <c r="Q18" s="88"/>
      <c r="R18" s="88"/>
      <c r="S18" s="88"/>
      <c r="W18" s="113">
        <v>2</v>
      </c>
      <c r="X18" s="114" t="s">
        <v>34</v>
      </c>
      <c r="Y18" s="113">
        <v>17</v>
      </c>
      <c r="Z18" s="113">
        <v>17</v>
      </c>
      <c r="AA18" s="113">
        <v>9</v>
      </c>
      <c r="AB18" s="115">
        <v>405</v>
      </c>
      <c r="AC18" s="113">
        <v>16</v>
      </c>
      <c r="AD18" s="109"/>
      <c r="AE18" s="109"/>
      <c r="AF18" s="109"/>
      <c r="AG18" s="109"/>
    </row>
    <row r="19" spans="1:33" ht="72.75">
      <c r="B19" s="82" t="s">
        <v>58</v>
      </c>
      <c r="C19" s="66"/>
      <c r="D19" s="66"/>
      <c r="E19" s="66"/>
      <c r="F19" s="66"/>
      <c r="G19" s="66"/>
      <c r="H19" s="66"/>
      <c r="I19" s="86"/>
      <c r="J19" s="73"/>
      <c r="K19" s="66"/>
      <c r="L19" s="87"/>
      <c r="M19" s="87"/>
      <c r="N19" s="87"/>
      <c r="O19" s="88"/>
      <c r="P19" s="88"/>
      <c r="Q19" s="88"/>
      <c r="R19" s="88"/>
      <c r="S19" s="88"/>
      <c r="W19" s="113">
        <v>3</v>
      </c>
      <c r="X19" s="114" t="s">
        <v>35</v>
      </c>
      <c r="Y19" s="113">
        <v>22</v>
      </c>
      <c r="Z19" s="113">
        <v>17</v>
      </c>
      <c r="AA19" s="113">
        <v>9</v>
      </c>
      <c r="AB19" s="115">
        <v>405</v>
      </c>
      <c r="AC19" s="113">
        <v>18</v>
      </c>
      <c r="AD19" s="109"/>
      <c r="AE19" s="109"/>
      <c r="AF19" s="109"/>
      <c r="AG19" s="109"/>
    </row>
    <row r="20" spans="1:33" ht="15.75">
      <c r="B20" s="89" t="s">
        <v>66</v>
      </c>
      <c r="C20" s="66"/>
      <c r="D20" s="66"/>
      <c r="E20" s="66"/>
      <c r="F20" s="66"/>
      <c r="G20" s="66"/>
      <c r="H20" s="66"/>
      <c r="I20" s="86"/>
      <c r="J20" s="73"/>
      <c r="K20" s="66"/>
      <c r="L20" s="87"/>
      <c r="M20" s="87"/>
      <c r="N20" s="87"/>
      <c r="O20" s="117"/>
      <c r="P20" s="88"/>
      <c r="Q20" s="88"/>
      <c r="R20" s="88"/>
      <c r="S20" s="88"/>
      <c r="W20" s="113">
        <v>4</v>
      </c>
      <c r="X20" s="113" t="s">
        <v>36</v>
      </c>
      <c r="Y20" s="113">
        <v>19</v>
      </c>
      <c r="Z20" s="113">
        <v>17</v>
      </c>
      <c r="AA20" s="113">
        <v>9</v>
      </c>
      <c r="AB20" s="115">
        <v>405</v>
      </c>
      <c r="AC20" s="113">
        <v>18</v>
      </c>
      <c r="AD20" s="109"/>
      <c r="AE20" s="109"/>
      <c r="AF20" s="109"/>
      <c r="AG20" s="109"/>
    </row>
    <row r="21" spans="1:33" ht="15.75" customHeight="1">
      <c r="B21" s="82" t="s">
        <v>60</v>
      </c>
      <c r="C21" s="66"/>
      <c r="D21" s="66"/>
      <c r="E21" s="66"/>
      <c r="F21" s="66"/>
      <c r="G21" s="66"/>
      <c r="H21" s="66"/>
      <c r="I21" s="86"/>
      <c r="J21" s="73"/>
      <c r="K21" s="66"/>
      <c r="L21" s="186" t="s">
        <v>93</v>
      </c>
      <c r="M21" s="87"/>
      <c r="N21" s="87"/>
      <c r="O21" s="88"/>
      <c r="P21" s="88"/>
      <c r="Q21" s="88"/>
      <c r="R21" s="88"/>
      <c r="S21" s="88"/>
      <c r="W21" s="113">
        <v>5</v>
      </c>
      <c r="X21" s="114" t="s">
        <v>37</v>
      </c>
      <c r="Y21" s="113">
        <v>17</v>
      </c>
      <c r="Z21" s="113">
        <v>18</v>
      </c>
      <c r="AA21" s="113">
        <v>9</v>
      </c>
      <c r="AB21" s="115">
        <v>405</v>
      </c>
      <c r="AC21" s="113">
        <v>16</v>
      </c>
      <c r="AD21" s="109"/>
      <c r="AE21" s="109"/>
      <c r="AF21" s="109"/>
      <c r="AG21" s="109"/>
    </row>
    <row r="22" spans="1:33" ht="15.75" customHeight="1" thickBot="1">
      <c r="B22" s="91" t="s">
        <v>67</v>
      </c>
      <c r="C22" s="92"/>
      <c r="D22" s="92"/>
      <c r="E22" s="92"/>
      <c r="F22" s="92"/>
      <c r="G22" s="92"/>
      <c r="H22" s="92"/>
      <c r="I22" s="93"/>
      <c r="J22" s="73"/>
      <c r="K22" s="66"/>
      <c r="L22" s="186"/>
      <c r="M22" s="87"/>
      <c r="N22" s="87"/>
      <c r="O22" s="88"/>
      <c r="P22" s="88"/>
      <c r="Q22" s="88"/>
      <c r="R22" s="88"/>
      <c r="S22" s="88"/>
      <c r="W22" s="113">
        <v>6</v>
      </c>
      <c r="X22" s="114" t="s">
        <v>38</v>
      </c>
      <c r="Y22" s="113">
        <v>19</v>
      </c>
      <c r="Z22" s="113">
        <v>18</v>
      </c>
      <c r="AA22" s="113">
        <v>9</v>
      </c>
      <c r="AB22" s="115">
        <v>405</v>
      </c>
      <c r="AC22" s="113">
        <v>16</v>
      </c>
      <c r="AD22" s="109"/>
      <c r="AE22" s="109"/>
      <c r="AF22" s="109"/>
      <c r="AG22" s="109"/>
    </row>
    <row r="23" spans="1:33" ht="15.75"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187"/>
      <c r="M23" s="66"/>
      <c r="N23" s="66"/>
      <c r="O23" s="74"/>
      <c r="P23" s="74"/>
      <c r="Q23" s="74"/>
      <c r="R23" s="74"/>
      <c r="S23" s="74"/>
      <c r="W23" s="113">
        <v>7</v>
      </c>
      <c r="X23" s="114" t="s">
        <v>39</v>
      </c>
      <c r="Y23" s="113">
        <v>16</v>
      </c>
      <c r="Z23" s="113">
        <v>19</v>
      </c>
      <c r="AA23" s="113">
        <v>9</v>
      </c>
      <c r="AB23" s="115">
        <v>405</v>
      </c>
      <c r="AC23" s="113">
        <v>18</v>
      </c>
      <c r="AD23" s="109"/>
      <c r="AE23" s="109"/>
      <c r="AF23" s="109"/>
      <c r="AG23" s="109"/>
    </row>
    <row r="24" spans="1:33" ht="76.5" customHeight="1">
      <c r="A24" s="94" t="s">
        <v>9</v>
      </c>
      <c r="B24" s="95" t="s">
        <v>10</v>
      </c>
      <c r="C24" s="95" t="s">
        <v>68</v>
      </c>
      <c r="D24" s="95" t="s">
        <v>86</v>
      </c>
      <c r="E24" s="95" t="s">
        <v>87</v>
      </c>
      <c r="F24" s="96" t="s">
        <v>69</v>
      </c>
      <c r="G24" s="96" t="s">
        <v>70</v>
      </c>
      <c r="H24" s="96" t="s">
        <v>71</v>
      </c>
      <c r="I24" s="96" t="s">
        <v>72</v>
      </c>
      <c r="J24" s="96" t="s">
        <v>73</v>
      </c>
      <c r="K24" s="96" t="s">
        <v>74</v>
      </c>
      <c r="L24" s="96" t="s">
        <v>75</v>
      </c>
      <c r="M24" s="96" t="s">
        <v>76</v>
      </c>
      <c r="N24" s="96" t="s">
        <v>77</v>
      </c>
      <c r="O24" s="96" t="s">
        <v>51</v>
      </c>
      <c r="P24" s="96" t="s">
        <v>52</v>
      </c>
      <c r="Q24" s="180" t="s">
        <v>92</v>
      </c>
      <c r="R24" s="180"/>
      <c r="S24" s="180"/>
      <c r="T24" s="96" t="s">
        <v>78</v>
      </c>
      <c r="W24" s="110"/>
      <c r="X24" s="116"/>
      <c r="Y24" s="110"/>
      <c r="Z24" s="110"/>
      <c r="AA24" s="110"/>
      <c r="AB24" s="110"/>
      <c r="AC24" s="110"/>
      <c r="AD24" s="107"/>
    </row>
    <row r="25" spans="1:33" ht="14.25" customHeight="1">
      <c r="A25" s="171">
        <v>1</v>
      </c>
      <c r="B25" s="172" t="str">
        <f>'Продоскрин-Бацитрацин'!B29</f>
        <v>ццц</v>
      </c>
      <c r="C25" s="173" t="s">
        <v>33</v>
      </c>
      <c r="D25" s="108">
        <f>'Продоскрин-Бацитрацин'!M29</f>
        <v>34.217973777368499</v>
      </c>
      <c r="E25" s="162">
        <f>IF(D25="","",IF(D26="","",IF(OR(D25="менее 9,0",D25="менее 9,0"),"",AVERAGE(D25:D26))))</f>
        <v>38.715017300856545</v>
      </c>
      <c r="F25" s="163">
        <f>VLOOKUP(C25,$X$17:$AC$23,2,FALSE)</f>
        <v>17</v>
      </c>
      <c r="G25" s="162">
        <f>IF(E25=""," ",IF(R25=O25,"0",IF(R25=P25,"0",(0.01*F25*E25))))</f>
        <v>6.5815529411456133</v>
      </c>
      <c r="H25" s="162">
        <f>IF(E25=""," ",IF(R25=O25,"0",IF(R25=P25,"0",(ABS(D25-D26)))))</f>
        <v>8.9940870469760839</v>
      </c>
      <c r="I25" s="163" t="str">
        <f>IF(E25=""," ",IF(R25=O25," ",IF(R25=P25," ",IF(G25&gt;H25,"приемлемо","неприемлемо"))))</f>
        <v>неприемлемо</v>
      </c>
      <c r="J25" s="163">
        <f>VLOOKUP(C25,$X$17:$AC$23,3,FALSE)</f>
        <v>17</v>
      </c>
      <c r="K25" s="162">
        <f>IF(E25=""," ",IF(R25=O25,"0",IF(R25=P25,"0",(0.01*J25*E25))))</f>
        <v>6.5815529411456133</v>
      </c>
      <c r="L25" s="163" t="str">
        <f>IF(E25=""," ",IF(R25=O25," ",IF(R25=P25," ",IF(H25&lt;K25,"приемлемо","неприемлемо"))))</f>
        <v>неприемлемо</v>
      </c>
      <c r="M25" s="163">
        <f>VLOOKUP(C25,$X$17:$AC$23,6,FALSE)</f>
        <v>16</v>
      </c>
      <c r="N25" s="162">
        <f>IF(E25=""," ",IF(R25=O25,"0",IF(R25=P25,"0",(0.01*M25*E25))))</f>
        <v>6.1944027681370475</v>
      </c>
      <c r="O25" s="162">
        <f>VLOOKUP(C25,$X$17:$AC$23,4,FALSE)</f>
        <v>9</v>
      </c>
      <c r="P25" s="177">
        <f>VLOOKUP(C25,$X$17:$AC$23,5,FALSE)</f>
        <v>405</v>
      </c>
      <c r="Q25" s="164">
        <f>IF(E25=""," ",IF(E25&lt;=O25,"не обнаружено",IF(E25&gt;=P25,"выше диапазона",E25)))</f>
        <v>38.715017300856545</v>
      </c>
      <c r="R25" s="165"/>
      <c r="S25" s="168">
        <f>IF(OR(Q25="не обнаружено",Q25="выше диапазона"),"",N25)</f>
        <v>6.1944027681370475</v>
      </c>
      <c r="T25" s="170"/>
      <c r="W25" s="110"/>
      <c r="X25" s="112" t="s">
        <v>64</v>
      </c>
      <c r="Y25" s="110"/>
      <c r="Z25" s="110"/>
      <c r="AA25" s="110"/>
      <c r="AB25" s="110"/>
      <c r="AC25" s="110"/>
    </row>
    <row r="26" spans="1:33" ht="14.25" customHeight="1">
      <c r="A26" s="171"/>
      <c r="B26" s="172"/>
      <c r="C26" s="174"/>
      <c r="D26" s="108">
        <f>'Продоскрин-Бацитрацин'!M30</f>
        <v>43.212060824344583</v>
      </c>
      <c r="E26" s="162"/>
      <c r="F26" s="163"/>
      <c r="G26" s="162"/>
      <c r="H26" s="162"/>
      <c r="I26" s="163"/>
      <c r="J26" s="163"/>
      <c r="K26" s="162"/>
      <c r="L26" s="163"/>
      <c r="M26" s="163"/>
      <c r="N26" s="162"/>
      <c r="O26" s="162"/>
      <c r="P26" s="177"/>
      <c r="Q26" s="166"/>
      <c r="R26" s="167"/>
      <c r="S26" s="169"/>
      <c r="T26" s="170"/>
      <c r="W26" s="110"/>
      <c r="X26" s="114" t="s">
        <v>33</v>
      </c>
      <c r="Y26" s="110"/>
      <c r="Z26" s="110"/>
      <c r="AA26" s="110"/>
      <c r="AB26" s="110"/>
      <c r="AC26" s="110"/>
    </row>
    <row r="27" spans="1:33" ht="14.25" customHeight="1">
      <c r="A27" s="171">
        <v>2</v>
      </c>
      <c r="B27" s="172">
        <f>'Продоскрин-Бацитрацин'!B31</f>
        <v>0</v>
      </c>
      <c r="C27" s="173" t="s">
        <v>33</v>
      </c>
      <c r="D27" s="108">
        <f>'Продоскрин-Бацитрацин'!M31</f>
        <v>34.217973777368499</v>
      </c>
      <c r="E27" s="162">
        <f t="shared" ref="E27" si="0">IF(D27="","",IF(D28="","",IF(OR(D27="менее 9,0",D27="менее 9,0"),"",AVERAGE(D27:D28))))</f>
        <v>38.715017300856545</v>
      </c>
      <c r="F27" s="163">
        <f t="shared" ref="F27" si="1">VLOOKUP(C27,$X$17:$AC$23,2,FALSE)</f>
        <v>17</v>
      </c>
      <c r="G27" s="162">
        <f>IF(E27=""," ",IF(R27=O27,"0",IF(R27=P27,"0",(0.01*F27*E27))))</f>
        <v>6.5815529411456133</v>
      </c>
      <c r="H27" s="162">
        <f>IF(E27=""," ",IF(R27=O27,"0",IF(R27=P27,"0",(ABS(D27-D28)))))</f>
        <v>8.9940870469760839</v>
      </c>
      <c r="I27" s="163" t="str">
        <f>IF(E27=""," ",IF(R27=O27," ",IF(R27=P27," ",IF(G27&gt;H27,"приемлемо","неприемлемо"))))</f>
        <v>неприемлемо</v>
      </c>
      <c r="J27" s="163">
        <f t="shared" ref="J27" si="2">VLOOKUP(C27,$X$17:$AC$23,3,FALSE)</f>
        <v>17</v>
      </c>
      <c r="K27" s="162">
        <f>IF(E27=""," ",IF(R27=O27,"0",IF(R27=P27,"0",(0.01*J27*E27))))</f>
        <v>6.5815529411456133</v>
      </c>
      <c r="L27" s="163" t="str">
        <f>IF(E27=""," ",IF(R27=O27," ",IF(R27=P27," ",IF(H27&lt;K27,"приемлемо","неприемлемо"))))</f>
        <v>неприемлемо</v>
      </c>
      <c r="M27" s="163">
        <f t="shared" ref="M27" si="3">VLOOKUP(C27,$X$17:$AC$23,6,FALSE)</f>
        <v>16</v>
      </c>
      <c r="N27" s="162">
        <f>IF(E27=""," ",IF(R27=O27,"0",IF(R27=P27,"0",(0.01*M27*E27))))</f>
        <v>6.1944027681370475</v>
      </c>
      <c r="O27" s="175">
        <f>VLOOKUP(C27,$X$17:$AC$23,4,FALSE)</f>
        <v>9</v>
      </c>
      <c r="P27" s="177">
        <f t="shared" ref="P27" si="4">VLOOKUP(C27,$X$17:$AC$23,5,FALSE)</f>
        <v>405</v>
      </c>
      <c r="Q27" s="164">
        <f t="shared" ref="Q27" si="5">IF(E27=""," ",IF(E27&lt;=O27,"не обнаружено",IF(E27&gt;=P27,"выше диапазона",E27)))</f>
        <v>38.715017300856545</v>
      </c>
      <c r="R27" s="165"/>
      <c r="S27" s="168">
        <f t="shared" ref="S27" si="6">IF(OR(Q27="не обнаружено",Q27="выше диапазона"),"",N27)</f>
        <v>6.1944027681370475</v>
      </c>
      <c r="T27" s="170"/>
      <c r="W27" s="110"/>
      <c r="X27" s="114" t="s">
        <v>34</v>
      </c>
      <c r="Y27" s="110"/>
      <c r="Z27" s="110"/>
      <c r="AA27" s="110"/>
      <c r="AB27" s="110"/>
      <c r="AC27" s="110"/>
    </row>
    <row r="28" spans="1:33" ht="14.25" customHeight="1">
      <c r="A28" s="171"/>
      <c r="B28" s="172"/>
      <c r="C28" s="174"/>
      <c r="D28" s="108">
        <f>'Продоскрин-Бацитрацин'!M32</f>
        <v>43.212060824344583</v>
      </c>
      <c r="E28" s="162"/>
      <c r="F28" s="163"/>
      <c r="G28" s="162"/>
      <c r="H28" s="162"/>
      <c r="I28" s="163"/>
      <c r="J28" s="163"/>
      <c r="K28" s="162"/>
      <c r="L28" s="163"/>
      <c r="M28" s="163"/>
      <c r="N28" s="162"/>
      <c r="O28" s="176"/>
      <c r="P28" s="177"/>
      <c r="Q28" s="166"/>
      <c r="R28" s="167"/>
      <c r="S28" s="169"/>
      <c r="T28" s="170"/>
      <c r="W28" s="110"/>
      <c r="X28" s="114" t="s">
        <v>35</v>
      </c>
      <c r="Y28" s="110"/>
      <c r="Z28" s="110"/>
      <c r="AA28" s="110"/>
      <c r="AB28" s="110"/>
      <c r="AC28" s="110"/>
    </row>
    <row r="29" spans="1:33" ht="14.25" customHeight="1">
      <c r="A29" s="171">
        <v>3</v>
      </c>
      <c r="B29" s="172">
        <f>'Продоскрин-Бацитрацин'!B33</f>
        <v>0</v>
      </c>
      <c r="C29" s="173" t="s">
        <v>33</v>
      </c>
      <c r="D29" s="108">
        <f>'Продоскрин-Бацитрацин'!M33</f>
        <v>34.217973777368499</v>
      </c>
      <c r="E29" s="162">
        <f t="shared" ref="E29" si="7">IF(D29="","",IF(D30="","",IF(OR(D29="менее 9,0",D29="менее 9,0"),"",AVERAGE(D29:D30))))</f>
        <v>38.715017300856545</v>
      </c>
      <c r="F29" s="163">
        <f t="shared" ref="F29" si="8">VLOOKUP(C29,$X$17:$AC$23,2,FALSE)</f>
        <v>17</v>
      </c>
      <c r="G29" s="162">
        <f>IF(E29=""," ",IF(R29=O29,"0",IF(R29=P29,"0",(0.01*F29*E29))))</f>
        <v>6.5815529411456133</v>
      </c>
      <c r="H29" s="162">
        <f>IF(E29=""," ",IF(R29=O29,"0",IF(R29=P29,"0",(ABS(D29-D30)))))</f>
        <v>8.9940870469760839</v>
      </c>
      <c r="I29" s="163" t="str">
        <f>IF(E29=""," ",IF(R29=O29," ",IF(R29=P29," ",IF(G29&gt;H29,"приемлемо","неприемлемо"))))</f>
        <v>неприемлемо</v>
      </c>
      <c r="J29" s="163">
        <f t="shared" ref="J29" si="9">VLOOKUP(C29,$X$17:$AC$23,3,FALSE)</f>
        <v>17</v>
      </c>
      <c r="K29" s="162">
        <f>IF(E29=""," ",IF(R29=O29,"0",IF(R29=P29,"0",(0.01*J29*E29))))</f>
        <v>6.5815529411456133</v>
      </c>
      <c r="L29" s="163" t="str">
        <f>IF(E29=""," ",IF(R29=O29," ",IF(R29=P29," ",IF(H29&lt;K29,"приемлемо","неприемлемо"))))</f>
        <v>неприемлемо</v>
      </c>
      <c r="M29" s="163">
        <f t="shared" ref="M29" si="10">VLOOKUP(C29,$X$17:$AC$23,6,FALSE)</f>
        <v>16</v>
      </c>
      <c r="N29" s="162">
        <f>IF(E29=""," ",IF(R29=O29,"0",IF(R29=P29,"0",(0.01*M29*E29))))</f>
        <v>6.1944027681370475</v>
      </c>
      <c r="O29" s="175">
        <f>VLOOKUP(C29,$X$17:$AC$23,4,FALSE)</f>
        <v>9</v>
      </c>
      <c r="P29" s="177">
        <f t="shared" ref="P29" si="11">VLOOKUP(C29,$X$17:$AC$23,5,FALSE)</f>
        <v>405</v>
      </c>
      <c r="Q29" s="164">
        <f t="shared" ref="Q29" si="12">IF(E29=""," ",IF(E29&lt;=O29,"не обнаружено",IF(E29&gt;=P29,"выше диапазона",E29)))</f>
        <v>38.715017300856545</v>
      </c>
      <c r="R29" s="165"/>
      <c r="S29" s="168">
        <f t="shared" ref="S29" si="13">IF(OR(Q29="не обнаружено",Q29="выше диапазона"),"",N29)</f>
        <v>6.1944027681370475</v>
      </c>
      <c r="T29" s="170"/>
      <c r="W29" s="110"/>
      <c r="X29" s="113" t="s">
        <v>36</v>
      </c>
      <c r="Y29" s="110"/>
      <c r="Z29" s="110"/>
      <c r="AA29" s="110"/>
      <c r="AB29" s="110"/>
      <c r="AC29" s="110"/>
    </row>
    <row r="30" spans="1:33" ht="14.25" customHeight="1">
      <c r="A30" s="171"/>
      <c r="B30" s="172"/>
      <c r="C30" s="174"/>
      <c r="D30" s="108">
        <f>'Продоскрин-Бацитрацин'!M34</f>
        <v>43.212060824344583</v>
      </c>
      <c r="E30" s="162"/>
      <c r="F30" s="163"/>
      <c r="G30" s="162"/>
      <c r="H30" s="162"/>
      <c r="I30" s="163"/>
      <c r="J30" s="163"/>
      <c r="K30" s="162"/>
      <c r="L30" s="163"/>
      <c r="M30" s="163"/>
      <c r="N30" s="162"/>
      <c r="O30" s="176"/>
      <c r="P30" s="177"/>
      <c r="Q30" s="166"/>
      <c r="R30" s="167"/>
      <c r="S30" s="169"/>
      <c r="T30" s="170"/>
      <c r="W30" s="110"/>
      <c r="X30" s="114" t="s">
        <v>37</v>
      </c>
      <c r="Y30" s="110"/>
      <c r="Z30" s="110"/>
      <c r="AA30" s="110"/>
      <c r="AB30" s="110"/>
      <c r="AC30" s="110"/>
    </row>
    <row r="31" spans="1:33" ht="14.25" customHeight="1">
      <c r="A31" s="171">
        <v>4</v>
      </c>
      <c r="B31" s="172">
        <f>'Продоскрин-Бацитрацин'!B35</f>
        <v>0</v>
      </c>
      <c r="C31" s="173" t="s">
        <v>33</v>
      </c>
      <c r="D31" s="108">
        <f>'Продоскрин-Бацитрацин'!M35</f>
        <v>34.217973777368499</v>
      </c>
      <c r="E31" s="162">
        <f t="shared" ref="E31" si="14">IF(D31="","",IF(D32="","",IF(OR(D31="менее 9,0",D31="менее 9,0"),"",AVERAGE(D31:D32))))</f>
        <v>38.715017300856545</v>
      </c>
      <c r="F31" s="163">
        <f t="shared" ref="F31" si="15">VLOOKUP(C31,$X$17:$AC$23,2,FALSE)</f>
        <v>17</v>
      </c>
      <c r="G31" s="162">
        <f>IF(E31=""," ",IF(R31=O31,"0",IF(R31=P31,"0",(0.01*F31*E31))))</f>
        <v>6.5815529411456133</v>
      </c>
      <c r="H31" s="162">
        <f>IF(E31=""," ",IF(R31=O31,"0",IF(R31=P31,"0",(ABS(D31-D32)))))</f>
        <v>8.9940870469760839</v>
      </c>
      <c r="I31" s="163" t="str">
        <f>IF(E31=""," ",IF(R31=O31," ",IF(R31=P31," ",IF(G31&gt;H31,"приемлемо","неприемлемо"))))</f>
        <v>неприемлемо</v>
      </c>
      <c r="J31" s="163">
        <f t="shared" ref="J31" si="16">VLOOKUP(C31,$X$17:$AC$23,3,FALSE)</f>
        <v>17</v>
      </c>
      <c r="K31" s="162">
        <f>IF(E31=""," ",IF(R31=O31,"0",IF(R31=P31,"0",(0.01*J31*E31))))</f>
        <v>6.5815529411456133</v>
      </c>
      <c r="L31" s="163" t="str">
        <f>IF(E31=""," ",IF(R31=O31," ",IF(R31=P31," ",IF(H31&lt;K31,"приемлемо","неприемлемо"))))</f>
        <v>неприемлемо</v>
      </c>
      <c r="M31" s="163">
        <f t="shared" ref="M31" si="17">VLOOKUP(C31,$X$17:$AC$23,6,FALSE)</f>
        <v>16</v>
      </c>
      <c r="N31" s="162">
        <f>IF(E31=""," ",IF(R31=O31,"0",IF(R31=P31,"0",(0.01*M31*E31))))</f>
        <v>6.1944027681370475</v>
      </c>
      <c r="O31" s="175">
        <f>VLOOKUP(C31,$X$17:$AC$23,4,FALSE)</f>
        <v>9</v>
      </c>
      <c r="P31" s="177">
        <f t="shared" ref="P31" si="18">VLOOKUP(C31,$X$17:$AC$23,5,FALSE)</f>
        <v>405</v>
      </c>
      <c r="Q31" s="164">
        <f t="shared" ref="Q31" si="19">IF(E31=""," ",IF(E31&lt;=O31,"не обнаружено",IF(E31&gt;=P31,"выше диапазона",E31)))</f>
        <v>38.715017300856545</v>
      </c>
      <c r="R31" s="165"/>
      <c r="S31" s="168">
        <f t="shared" ref="S31" si="20">IF(OR(Q31="не обнаружено",Q31="выше диапазона"),"",N31)</f>
        <v>6.1944027681370475</v>
      </c>
      <c r="T31" s="170"/>
      <c r="W31" s="110"/>
      <c r="X31" s="114" t="s">
        <v>38</v>
      </c>
      <c r="Y31" s="110"/>
      <c r="Z31" s="110"/>
      <c r="AA31" s="110"/>
      <c r="AB31" s="110"/>
      <c r="AC31" s="110"/>
    </row>
    <row r="32" spans="1:33" ht="14.25" customHeight="1">
      <c r="A32" s="171"/>
      <c r="B32" s="172"/>
      <c r="C32" s="174"/>
      <c r="D32" s="108">
        <f>'Продоскрин-Бацитрацин'!M36</f>
        <v>43.212060824344583</v>
      </c>
      <c r="E32" s="162"/>
      <c r="F32" s="163"/>
      <c r="G32" s="162"/>
      <c r="H32" s="162"/>
      <c r="I32" s="163"/>
      <c r="J32" s="163"/>
      <c r="K32" s="162"/>
      <c r="L32" s="163"/>
      <c r="M32" s="163"/>
      <c r="N32" s="162"/>
      <c r="O32" s="176"/>
      <c r="P32" s="177"/>
      <c r="Q32" s="166"/>
      <c r="R32" s="167"/>
      <c r="S32" s="169"/>
      <c r="T32" s="170"/>
      <c r="W32" s="110"/>
      <c r="X32" s="114" t="s">
        <v>39</v>
      </c>
      <c r="Y32" s="110"/>
      <c r="Z32" s="110"/>
      <c r="AA32" s="110"/>
      <c r="AB32" s="110"/>
      <c r="AC32" s="110"/>
    </row>
    <row r="33" spans="1:26" ht="14.25" customHeight="1">
      <c r="A33" s="171">
        <v>5</v>
      </c>
      <c r="B33" s="172">
        <f>'Продоскрин-Бацитрацин'!B37</f>
        <v>0</v>
      </c>
      <c r="C33" s="173" t="s">
        <v>39</v>
      </c>
      <c r="D33" s="108">
        <f>'Продоскрин-Бацитрацин'!M37</f>
        <v>34.217973777368499</v>
      </c>
      <c r="E33" s="162">
        <f t="shared" ref="E33" si="21">IF(D33="","",IF(D34="","",IF(OR(D33="менее 9,0",D33="менее 9,0"),"",AVERAGE(D33:D34))))</f>
        <v>38.715017300856545</v>
      </c>
      <c r="F33" s="163">
        <f t="shared" ref="F33" si="22">VLOOKUP(C33,$X$17:$AC$23,2,FALSE)</f>
        <v>16</v>
      </c>
      <c r="G33" s="162">
        <f>IF(E33=""," ",IF(R33=O33,"0",IF(R33=P33,"0",(0.01*F33*E33))))</f>
        <v>6.1944027681370475</v>
      </c>
      <c r="H33" s="162">
        <f>IF(E33=""," ",IF(R33=O33,"0",IF(R33=P33,"0",(ABS(D33-D34)))))</f>
        <v>8.9940870469760839</v>
      </c>
      <c r="I33" s="163" t="str">
        <f>IF(E33=""," ",IF(R33=O33," ",IF(R33=P33," ",IF(G33&gt;H33,"приемлемо","неприемлемо"))))</f>
        <v>неприемлемо</v>
      </c>
      <c r="J33" s="163">
        <f t="shared" ref="J33" si="23">VLOOKUP(C33,$X$17:$AC$23,3,FALSE)</f>
        <v>19</v>
      </c>
      <c r="K33" s="162">
        <f>IF(E33=""," ",IF(R33=O33,"0",IF(R33=P33,"0",(0.01*J33*E33))))</f>
        <v>7.3558532871627431</v>
      </c>
      <c r="L33" s="163" t="str">
        <f>IF(E33=""," ",IF(R33=O33," ",IF(R33=P33," ",IF(H33&lt;K33,"приемлемо","неприемлемо"))))</f>
        <v>неприемлемо</v>
      </c>
      <c r="M33" s="163">
        <f t="shared" ref="M33" si="24">VLOOKUP(C33,$X$17:$AC$23,6,FALSE)</f>
        <v>18</v>
      </c>
      <c r="N33" s="162">
        <f>IF(E33=""," ",IF(R33=O33,"0",IF(R33=P33,"0",(0.01*M33*E33))))</f>
        <v>6.9687031141541782</v>
      </c>
      <c r="O33" s="175">
        <f>VLOOKUP(C33,$X$17:$AC$23,4,FALSE)</f>
        <v>9</v>
      </c>
      <c r="P33" s="177">
        <f t="shared" ref="P33" si="25">VLOOKUP(C33,$X$17:$AC$23,5,FALSE)</f>
        <v>405</v>
      </c>
      <c r="Q33" s="164">
        <f t="shared" ref="Q33" si="26">IF(E33=""," ",IF(E33&lt;=O33,"не обнаружено",IF(E33&gt;=P33,"выше диапазона",E33)))</f>
        <v>38.715017300856545</v>
      </c>
      <c r="R33" s="165"/>
      <c r="S33" s="168">
        <f t="shared" ref="S33" si="27">IF(OR(Q33="не обнаружено",Q33="выше диапазона"),"",N33)</f>
        <v>6.9687031141541782</v>
      </c>
      <c r="T33" s="170"/>
      <c r="W33" s="74"/>
      <c r="Y33" s="74"/>
      <c r="Z33" s="74"/>
    </row>
    <row r="34" spans="1:26" ht="14.25" customHeight="1">
      <c r="A34" s="171"/>
      <c r="B34" s="172"/>
      <c r="C34" s="174"/>
      <c r="D34" s="108">
        <f>'Продоскрин-Бацитрацин'!M38</f>
        <v>43.212060824344583</v>
      </c>
      <c r="E34" s="162"/>
      <c r="F34" s="163"/>
      <c r="G34" s="162"/>
      <c r="H34" s="162"/>
      <c r="I34" s="163"/>
      <c r="J34" s="163"/>
      <c r="K34" s="162"/>
      <c r="L34" s="163"/>
      <c r="M34" s="163"/>
      <c r="N34" s="162"/>
      <c r="O34" s="176"/>
      <c r="P34" s="177"/>
      <c r="Q34" s="166"/>
      <c r="R34" s="167"/>
      <c r="S34" s="169"/>
      <c r="T34" s="170"/>
      <c r="W34" s="74"/>
      <c r="Y34" s="74"/>
      <c r="Z34" s="74"/>
    </row>
    <row r="35" spans="1:26" ht="14.25" customHeight="1">
      <c r="A35" s="171">
        <v>6</v>
      </c>
      <c r="B35" s="172">
        <f>'Продоскрин-Бацитрацин'!B39</f>
        <v>0</v>
      </c>
      <c r="C35" s="173" t="s">
        <v>33</v>
      </c>
      <c r="D35" s="108">
        <f>'Продоскрин-Бацитрацин'!M39</f>
        <v>34.217973777368499</v>
      </c>
      <c r="E35" s="162">
        <f t="shared" ref="E35" si="28">IF(D35="","",IF(D36="","",IF(OR(D35="менее 9,0",D35="менее 9,0"),"",AVERAGE(D35:D36))))</f>
        <v>38.715017300856545</v>
      </c>
      <c r="F35" s="163">
        <f t="shared" ref="F35" si="29">VLOOKUP(C35,$X$17:$AC$23,2,FALSE)</f>
        <v>17</v>
      </c>
      <c r="G35" s="162">
        <f>IF(E35=""," ",IF(R35=O35,"0",IF(R35=P35,"0",(0.01*F35*E35))))</f>
        <v>6.5815529411456133</v>
      </c>
      <c r="H35" s="162">
        <f>IF(E35=""," ",IF(R35=O35,"0",IF(R35=P35,"0",(ABS(D35-D36)))))</f>
        <v>8.9940870469760839</v>
      </c>
      <c r="I35" s="163" t="str">
        <f>IF(E35=""," ",IF(R35=O35," ",IF(R35=P35," ",IF(G35&gt;H35,"приемлемо","неприемлемо"))))</f>
        <v>неприемлемо</v>
      </c>
      <c r="J35" s="163">
        <f t="shared" ref="J35" si="30">VLOOKUP(C35,$X$17:$AC$23,3,FALSE)</f>
        <v>17</v>
      </c>
      <c r="K35" s="162">
        <f>IF(E35=""," ",IF(R35=O35,"0",IF(R35=P35,"0",(0.01*J35*E35))))</f>
        <v>6.5815529411456133</v>
      </c>
      <c r="L35" s="163" t="str">
        <f>IF(E35=""," ",IF(R35=O35," ",IF(R35=P35," ",IF(H35&lt;K35,"приемлемо","неприемлемо"))))</f>
        <v>неприемлемо</v>
      </c>
      <c r="M35" s="163">
        <f t="shared" ref="M35" si="31">VLOOKUP(C35,$X$17:$AC$23,6,FALSE)</f>
        <v>16</v>
      </c>
      <c r="N35" s="162">
        <f>IF(E35=""," ",IF(R35=O35,"0",IF(R35=P35,"0",(0.01*M35*E35))))</f>
        <v>6.1944027681370475</v>
      </c>
      <c r="O35" s="175">
        <f>VLOOKUP(C35,$X$17:$AC$23,4,FALSE)</f>
        <v>9</v>
      </c>
      <c r="P35" s="177">
        <f t="shared" ref="P35" si="32">VLOOKUP(C35,$X$17:$AC$23,5,FALSE)</f>
        <v>405</v>
      </c>
      <c r="Q35" s="164">
        <f t="shared" ref="Q35" si="33">IF(E35=""," ",IF(E35&lt;=O35,"не обнаружено",IF(E35&gt;=P35,"выше диапазона",E35)))</f>
        <v>38.715017300856545</v>
      </c>
      <c r="R35" s="165"/>
      <c r="S35" s="168">
        <f t="shared" ref="S35" si="34">IF(OR(Q35="не обнаружено",Q35="выше диапазона"),"",N35)</f>
        <v>6.1944027681370475</v>
      </c>
      <c r="T35" s="170"/>
      <c r="W35" s="74"/>
      <c r="Y35" s="74"/>
      <c r="Z35" s="74"/>
    </row>
    <row r="36" spans="1:26" ht="14.25" customHeight="1">
      <c r="A36" s="171"/>
      <c r="B36" s="172"/>
      <c r="C36" s="174"/>
      <c r="D36" s="108">
        <f>'Продоскрин-Бацитрацин'!M40</f>
        <v>43.212060824344583</v>
      </c>
      <c r="E36" s="162"/>
      <c r="F36" s="163"/>
      <c r="G36" s="162"/>
      <c r="H36" s="162"/>
      <c r="I36" s="163"/>
      <c r="J36" s="163"/>
      <c r="K36" s="162"/>
      <c r="L36" s="163"/>
      <c r="M36" s="163"/>
      <c r="N36" s="162"/>
      <c r="O36" s="176"/>
      <c r="P36" s="177"/>
      <c r="Q36" s="166"/>
      <c r="R36" s="167"/>
      <c r="S36" s="169"/>
      <c r="T36" s="170"/>
      <c r="W36" s="74"/>
      <c r="Y36" s="74"/>
      <c r="Z36" s="74"/>
    </row>
    <row r="37" spans="1:26" ht="14.25" customHeight="1">
      <c r="A37" s="171">
        <v>7</v>
      </c>
      <c r="B37" s="172">
        <f>'Продоскрин-Бацитрацин'!B41</f>
        <v>0</v>
      </c>
      <c r="C37" s="173" t="s">
        <v>33</v>
      </c>
      <c r="D37" s="108">
        <f>'Продоскрин-Бацитрацин'!M41</f>
        <v>34.217973777368499</v>
      </c>
      <c r="E37" s="162">
        <f t="shared" ref="E37" si="35">IF(D37="","",IF(D38="","",IF(OR(D37="менее 9,0",D37="менее 9,0"),"",AVERAGE(D37:D38))))</f>
        <v>38.715017300856545</v>
      </c>
      <c r="F37" s="163">
        <f t="shared" ref="F37" si="36">VLOOKUP(C37,$X$17:$AC$23,2,FALSE)</f>
        <v>17</v>
      </c>
      <c r="G37" s="162">
        <f>IF(E37=""," ",IF(R37=O37,"0",IF(R37=P37,"0",(0.01*F37*E37))))</f>
        <v>6.5815529411456133</v>
      </c>
      <c r="H37" s="162">
        <f>IF(E37=""," ",IF(R37=O37,"0",IF(R37=P37,"0",(ABS(D37-D38)))))</f>
        <v>8.9940870469760839</v>
      </c>
      <c r="I37" s="163" t="str">
        <f>IF(E37=""," ",IF(R37=O37," ",IF(R37=P37," ",IF(G37&gt;H37,"приемлемо","неприемлемо"))))</f>
        <v>неприемлемо</v>
      </c>
      <c r="J37" s="163">
        <f t="shared" ref="J37" si="37">VLOOKUP(C37,$X$17:$AC$23,3,FALSE)</f>
        <v>17</v>
      </c>
      <c r="K37" s="162">
        <f>IF(E37=""," ",IF(R37=O37,"0",IF(R37=P37,"0",(0.01*J37*E37))))</f>
        <v>6.5815529411456133</v>
      </c>
      <c r="L37" s="163" t="str">
        <f>IF(E37=""," ",IF(R37=O37," ",IF(R37=P37," ",IF(H37&lt;K37,"приемлемо","неприемлемо"))))</f>
        <v>неприемлемо</v>
      </c>
      <c r="M37" s="163">
        <f t="shared" ref="M37" si="38">VLOOKUP(C37,$X$17:$AC$23,6,FALSE)</f>
        <v>16</v>
      </c>
      <c r="N37" s="162">
        <f>IF(E37=""," ",IF(R37=O37,"0",IF(R37=P37,"0",(0.01*M37*E37))))</f>
        <v>6.1944027681370475</v>
      </c>
      <c r="O37" s="175">
        <f>VLOOKUP(C37,$X$17:$AC$23,4,FALSE)</f>
        <v>9</v>
      </c>
      <c r="P37" s="177">
        <f t="shared" ref="P37" si="39">VLOOKUP(C37,$X$17:$AC$23,5,FALSE)</f>
        <v>405</v>
      </c>
      <c r="Q37" s="164">
        <f t="shared" ref="Q37" si="40">IF(E37=""," ",IF(E37&lt;=O37,"не обнаружено",IF(E37&gt;=P37,"выше диапазона",E37)))</f>
        <v>38.715017300856545</v>
      </c>
      <c r="R37" s="165"/>
      <c r="S37" s="168">
        <f t="shared" ref="S37" si="41">IF(OR(Q37="не обнаружено",Q37="выше диапазона"),"",N37)</f>
        <v>6.1944027681370475</v>
      </c>
      <c r="T37" s="170"/>
      <c r="W37" s="74"/>
      <c r="Y37" s="74"/>
      <c r="Z37" s="74"/>
    </row>
    <row r="38" spans="1:26" ht="14.25" customHeight="1">
      <c r="A38" s="171"/>
      <c r="B38" s="172"/>
      <c r="C38" s="174"/>
      <c r="D38" s="108">
        <f>'Продоскрин-Бацитрацин'!M42</f>
        <v>43.212060824344583</v>
      </c>
      <c r="E38" s="162"/>
      <c r="F38" s="163"/>
      <c r="G38" s="162"/>
      <c r="H38" s="162"/>
      <c r="I38" s="163"/>
      <c r="J38" s="163"/>
      <c r="K38" s="162"/>
      <c r="L38" s="163"/>
      <c r="M38" s="163"/>
      <c r="N38" s="162"/>
      <c r="O38" s="176"/>
      <c r="P38" s="177"/>
      <c r="Q38" s="166"/>
      <c r="R38" s="167"/>
      <c r="S38" s="169"/>
      <c r="T38" s="170"/>
      <c r="W38" s="74"/>
      <c r="Y38" s="74"/>
      <c r="Z38" s="74"/>
    </row>
    <row r="39" spans="1:26" ht="14.25" customHeight="1">
      <c r="A39" s="171">
        <v>8</v>
      </c>
      <c r="B39" s="172">
        <f>'Продоскрин-Бацитрацин'!B43</f>
        <v>0</v>
      </c>
      <c r="C39" s="173" t="s">
        <v>33</v>
      </c>
      <c r="D39" s="108">
        <f>'Продоскрин-Бацитрацин'!M43</f>
        <v>34.217973777368499</v>
      </c>
      <c r="E39" s="162">
        <f t="shared" ref="E39" si="42">IF(D39="","",IF(D40="","",IF(OR(D39="менее 9,0",D39="менее 9,0"),"",AVERAGE(D39:D40))))</f>
        <v>38.715017300856545</v>
      </c>
      <c r="F39" s="163">
        <f t="shared" ref="F39" si="43">VLOOKUP(C39,$X$17:$AC$23,2,FALSE)</f>
        <v>17</v>
      </c>
      <c r="G39" s="162">
        <f>IF(E39=""," ",IF(R39=O39,"0",IF(R39=P39,"0",(0.01*F39*E39))))</f>
        <v>6.5815529411456133</v>
      </c>
      <c r="H39" s="162">
        <f>IF(E39=""," ",IF(R39=O39,"0",IF(R39=P39,"0",(ABS(D39-D40)))))</f>
        <v>8.9940870469760839</v>
      </c>
      <c r="I39" s="163" t="str">
        <f>IF(E39=""," ",IF(R39=O39," ",IF(R39=P39," ",IF(G39&gt;H39,"приемлемо","неприемлемо"))))</f>
        <v>неприемлемо</v>
      </c>
      <c r="J39" s="163">
        <f t="shared" ref="J39" si="44">VLOOKUP(C39,$X$17:$AC$23,3,FALSE)</f>
        <v>17</v>
      </c>
      <c r="K39" s="162">
        <f>IF(E39=""," ",IF(R39=O39,"0",IF(R39=P39,"0",(0.01*J39*E39))))</f>
        <v>6.5815529411456133</v>
      </c>
      <c r="L39" s="163" t="str">
        <f>IF(E39=""," ",IF(R39=O39," ",IF(R39=P39," ",IF(H39&lt;K39,"приемлемо","неприемлемо"))))</f>
        <v>неприемлемо</v>
      </c>
      <c r="M39" s="163">
        <f t="shared" ref="M39" si="45">VLOOKUP(C39,$X$17:$AC$23,6,FALSE)</f>
        <v>16</v>
      </c>
      <c r="N39" s="162">
        <f>IF(E39=""," ",IF(R39=O39,"0",IF(R39=P39,"0",(0.01*M39*E39))))</f>
        <v>6.1944027681370475</v>
      </c>
      <c r="O39" s="175">
        <f>VLOOKUP(C39,$X$17:$AC$23,4,FALSE)</f>
        <v>9</v>
      </c>
      <c r="P39" s="177">
        <f t="shared" ref="P39" si="46">VLOOKUP(C39,$X$17:$AC$23,5,FALSE)</f>
        <v>405</v>
      </c>
      <c r="Q39" s="164">
        <f t="shared" ref="Q39" si="47">IF(E39=""," ",IF(E39&lt;=O39,"не обнаружено",IF(E39&gt;=P39,"выше диапазона",E39)))</f>
        <v>38.715017300856545</v>
      </c>
      <c r="R39" s="165"/>
      <c r="S39" s="168">
        <f t="shared" ref="S39" si="48">IF(OR(Q39="не обнаружено",Q39="выше диапазона"),"",N39)</f>
        <v>6.1944027681370475</v>
      </c>
      <c r="T39" s="170"/>
      <c r="W39" s="74"/>
      <c r="Y39" s="74"/>
      <c r="Z39" s="74"/>
    </row>
    <row r="40" spans="1:26" ht="14.25" customHeight="1">
      <c r="A40" s="171"/>
      <c r="B40" s="172"/>
      <c r="C40" s="174"/>
      <c r="D40" s="108">
        <f>'Продоскрин-Бацитрацин'!M44</f>
        <v>43.212060824344583</v>
      </c>
      <c r="E40" s="162"/>
      <c r="F40" s="163"/>
      <c r="G40" s="162"/>
      <c r="H40" s="162"/>
      <c r="I40" s="163"/>
      <c r="J40" s="163"/>
      <c r="K40" s="162"/>
      <c r="L40" s="163"/>
      <c r="M40" s="163"/>
      <c r="N40" s="162"/>
      <c r="O40" s="176"/>
      <c r="P40" s="177"/>
      <c r="Q40" s="166"/>
      <c r="R40" s="167"/>
      <c r="S40" s="169"/>
      <c r="T40" s="170"/>
      <c r="W40" s="74"/>
      <c r="Y40" s="74"/>
      <c r="Z40" s="74"/>
    </row>
    <row r="41" spans="1:26" ht="14.25" customHeight="1">
      <c r="A41" s="171">
        <v>9</v>
      </c>
      <c r="B41" s="172">
        <f>'Продоскрин-Бацитрацин'!B45</f>
        <v>0</v>
      </c>
      <c r="C41" s="173" t="s">
        <v>33</v>
      </c>
      <c r="D41" s="108">
        <f>'Продоскрин-Бацитрацин'!M45</f>
        <v>34.217973777368499</v>
      </c>
      <c r="E41" s="162">
        <f t="shared" ref="E41" si="49">IF(D41="","",IF(D42="","",IF(OR(D41="менее 9,0",D41="менее 9,0"),"",AVERAGE(D41:D42))))</f>
        <v>38.715017300856545</v>
      </c>
      <c r="F41" s="163">
        <f t="shared" ref="F41" si="50">VLOOKUP(C41,$X$17:$AC$23,2,FALSE)</f>
        <v>17</v>
      </c>
      <c r="G41" s="162">
        <f>IF(E41=""," ",IF(R41=O41,"0",IF(R41=P41,"0",(0.01*F41*E41))))</f>
        <v>6.5815529411456133</v>
      </c>
      <c r="H41" s="162">
        <f>IF(E41=""," ",IF(R41=O41,"0",IF(R41=P41,"0",(ABS(D41-D42)))))</f>
        <v>8.9940870469760839</v>
      </c>
      <c r="I41" s="163" t="str">
        <f>IF(E41=""," ",IF(R41=O41," ",IF(R41=P41," ",IF(G41&gt;H41,"приемлемо","неприемлемо"))))</f>
        <v>неприемлемо</v>
      </c>
      <c r="J41" s="163">
        <f t="shared" ref="J41" si="51">VLOOKUP(C41,$X$17:$AC$23,3,FALSE)</f>
        <v>17</v>
      </c>
      <c r="K41" s="162">
        <f>IF(E41=""," ",IF(R41=O41,"0",IF(R41=P41,"0",(0.01*J41*E41))))</f>
        <v>6.5815529411456133</v>
      </c>
      <c r="L41" s="163" t="str">
        <f>IF(E41=""," ",IF(R41=O41," ",IF(R41=P41," ",IF(H41&lt;K41,"приемлемо","неприемлемо"))))</f>
        <v>неприемлемо</v>
      </c>
      <c r="M41" s="163">
        <f t="shared" ref="M41" si="52">VLOOKUP(C41,$X$17:$AC$23,6,FALSE)</f>
        <v>16</v>
      </c>
      <c r="N41" s="162">
        <f>IF(E41=""," ",IF(R41=O41,"0",IF(R41=P41,"0",(0.01*M41*E41))))</f>
        <v>6.1944027681370475</v>
      </c>
      <c r="O41" s="175">
        <f>VLOOKUP(C41,$X$17:$AC$23,4,FALSE)</f>
        <v>9</v>
      </c>
      <c r="P41" s="177">
        <f t="shared" ref="P41" si="53">VLOOKUP(C41,$X$17:$AC$23,5,FALSE)</f>
        <v>405</v>
      </c>
      <c r="Q41" s="164">
        <f t="shared" ref="Q41" si="54">IF(E41=""," ",IF(E41&lt;=O41,"не обнаружено",IF(E41&gt;=P41,"выше диапазона",E41)))</f>
        <v>38.715017300856545</v>
      </c>
      <c r="R41" s="165"/>
      <c r="S41" s="168">
        <f t="shared" ref="S41" si="55">IF(OR(Q41="не обнаружено",Q41="выше диапазона"),"",N41)</f>
        <v>6.1944027681370475</v>
      </c>
      <c r="T41" s="170"/>
      <c r="W41" s="74"/>
      <c r="Y41" s="74"/>
      <c r="Z41" s="74"/>
    </row>
    <row r="42" spans="1:26" ht="14.25" customHeight="1">
      <c r="A42" s="171"/>
      <c r="B42" s="172"/>
      <c r="C42" s="174"/>
      <c r="D42" s="108">
        <f>'Продоскрин-Бацитрацин'!M46</f>
        <v>43.212060824344583</v>
      </c>
      <c r="E42" s="162"/>
      <c r="F42" s="163"/>
      <c r="G42" s="162"/>
      <c r="H42" s="162"/>
      <c r="I42" s="163"/>
      <c r="J42" s="163"/>
      <c r="K42" s="162"/>
      <c r="L42" s="163"/>
      <c r="M42" s="163"/>
      <c r="N42" s="162"/>
      <c r="O42" s="176"/>
      <c r="P42" s="177"/>
      <c r="Q42" s="166"/>
      <c r="R42" s="167"/>
      <c r="S42" s="169"/>
      <c r="T42" s="170"/>
      <c r="W42" s="74"/>
      <c r="Y42" s="74"/>
      <c r="Z42" s="74"/>
    </row>
    <row r="43" spans="1:26" ht="14.25" customHeight="1">
      <c r="A43" s="171">
        <v>10</v>
      </c>
      <c r="B43" s="172">
        <f>'Продоскрин-Бацитрацин'!B47</f>
        <v>0</v>
      </c>
      <c r="C43" s="173" t="s">
        <v>33</v>
      </c>
      <c r="D43" s="108">
        <f>'Продоскрин-Бацитрацин'!M47</f>
        <v>34.217973777368499</v>
      </c>
      <c r="E43" s="162">
        <f t="shared" ref="E43" si="56">IF(D43="","",IF(D44="","",IF(OR(D43="менее 9,0",D43="менее 9,0"),"",AVERAGE(D43:D44))))</f>
        <v>38.715017300856545</v>
      </c>
      <c r="F43" s="163">
        <f t="shared" ref="F43" si="57">VLOOKUP(C43,$X$17:$AC$23,2,FALSE)</f>
        <v>17</v>
      </c>
      <c r="G43" s="162">
        <f>IF(E43=""," ",IF(R43=O43,"0",IF(R43=P43,"0",(0.01*F43*E43))))</f>
        <v>6.5815529411456133</v>
      </c>
      <c r="H43" s="162">
        <f>IF(E43=""," ",IF(R43=O43,"0",IF(R43=P43,"0",(ABS(D43-D44)))))</f>
        <v>8.9940870469760839</v>
      </c>
      <c r="I43" s="163" t="str">
        <f>IF(E43=""," ",IF(R43=O43," ",IF(R43=P43," ",IF(G43&gt;H43,"приемлемо","неприемлемо"))))</f>
        <v>неприемлемо</v>
      </c>
      <c r="J43" s="163">
        <f t="shared" ref="J43" si="58">VLOOKUP(C43,$X$17:$AC$23,3,FALSE)</f>
        <v>17</v>
      </c>
      <c r="K43" s="162">
        <f>IF(E43=""," ",IF(R43=O43,"0",IF(R43=P43,"0",(0.01*J43*E43))))</f>
        <v>6.5815529411456133</v>
      </c>
      <c r="L43" s="163" t="str">
        <f>IF(E43=""," ",IF(R43=O43," ",IF(R43=P43," ",IF(H43&lt;K43,"приемлемо","неприемлемо"))))</f>
        <v>неприемлемо</v>
      </c>
      <c r="M43" s="163">
        <f t="shared" ref="M43" si="59">VLOOKUP(C43,$X$17:$AC$23,6,FALSE)</f>
        <v>16</v>
      </c>
      <c r="N43" s="162">
        <f>IF(E43=""," ",IF(R43=O43,"0",IF(R43=P43,"0",(0.01*M43*E43))))</f>
        <v>6.1944027681370475</v>
      </c>
      <c r="O43" s="175">
        <f>VLOOKUP(C43,$X$17:$AC$23,4,FALSE)</f>
        <v>9</v>
      </c>
      <c r="P43" s="177">
        <f t="shared" ref="P43" si="60">VLOOKUP(C43,$X$17:$AC$23,5,FALSE)</f>
        <v>405</v>
      </c>
      <c r="Q43" s="164">
        <f t="shared" ref="Q43" si="61">IF(E43=""," ",IF(E43&lt;=O43,"не обнаружено",IF(E43&gt;=P43,"выше диапазона",E43)))</f>
        <v>38.715017300856545</v>
      </c>
      <c r="R43" s="165"/>
      <c r="S43" s="168">
        <f t="shared" ref="S43" si="62">IF(OR(Q43="не обнаружено",Q43="выше диапазона"),"",N43)</f>
        <v>6.1944027681370475</v>
      </c>
      <c r="T43" s="170"/>
      <c r="W43" s="74"/>
      <c r="Y43" s="74"/>
      <c r="Z43" s="74"/>
    </row>
    <row r="44" spans="1:26" ht="14.25" customHeight="1">
      <c r="A44" s="171"/>
      <c r="B44" s="172"/>
      <c r="C44" s="174"/>
      <c r="D44" s="108">
        <f>'Продоскрин-Бацитрацин'!M48</f>
        <v>43.212060824344583</v>
      </c>
      <c r="E44" s="162"/>
      <c r="F44" s="163"/>
      <c r="G44" s="162"/>
      <c r="H44" s="162"/>
      <c r="I44" s="163"/>
      <c r="J44" s="163"/>
      <c r="K44" s="162"/>
      <c r="L44" s="163"/>
      <c r="M44" s="163"/>
      <c r="N44" s="162"/>
      <c r="O44" s="176"/>
      <c r="P44" s="177"/>
      <c r="Q44" s="166"/>
      <c r="R44" s="167"/>
      <c r="S44" s="169"/>
      <c r="T44" s="170"/>
      <c r="W44" s="74"/>
      <c r="Y44" s="74"/>
      <c r="Z44" s="74"/>
    </row>
    <row r="45" spans="1:26" ht="14.25" customHeight="1">
      <c r="A45" s="171">
        <v>11</v>
      </c>
      <c r="B45" s="172">
        <f>'Продоскрин-Бацитрацин'!B49</f>
        <v>0</v>
      </c>
      <c r="C45" s="173" t="s">
        <v>36</v>
      </c>
      <c r="D45" s="108">
        <f>'Продоскрин-Бацитрацин'!M49</f>
        <v>34.217973777368499</v>
      </c>
      <c r="E45" s="162">
        <f t="shared" ref="E45" si="63">IF(D45="","",IF(D46="","",IF(OR(D45="менее 9,0",D45="менее 9,0"),"",AVERAGE(D45:D46))))</f>
        <v>38.715017300856545</v>
      </c>
      <c r="F45" s="163">
        <f t="shared" ref="F45" si="64">VLOOKUP(C45,$X$17:$AC$23,2,FALSE)</f>
        <v>19</v>
      </c>
      <c r="G45" s="162">
        <f>IF(E45=""," ",IF(R45=O45,"0",IF(R45=P45,"0",(0.01*F45*E45))))</f>
        <v>7.3558532871627431</v>
      </c>
      <c r="H45" s="162">
        <f>IF(E45=""," ",IF(R45=O45,"0",IF(R45=P45,"0",(ABS(D45-D46)))))</f>
        <v>8.9940870469760839</v>
      </c>
      <c r="I45" s="163" t="str">
        <f>IF(E45=""," ",IF(R45=O45," ",IF(R45=P45," ",IF(G45&gt;H45,"приемлемо","неприемлемо"))))</f>
        <v>неприемлемо</v>
      </c>
      <c r="J45" s="163">
        <f t="shared" ref="J45" si="65">VLOOKUP(C45,$X$17:$AC$23,3,FALSE)</f>
        <v>17</v>
      </c>
      <c r="K45" s="162">
        <f>IF(E45=""," ",IF(R45=O45,"0",IF(R45=P45,"0",(0.01*J45*E45))))</f>
        <v>6.5815529411456133</v>
      </c>
      <c r="L45" s="163" t="str">
        <f>IF(E45=""," ",IF(R45=O45," ",IF(R45=P45," ",IF(H45&lt;K45,"приемлемо","неприемлемо"))))</f>
        <v>неприемлемо</v>
      </c>
      <c r="M45" s="163">
        <f t="shared" ref="M45" si="66">VLOOKUP(C45,$X$17:$AC$23,6,FALSE)</f>
        <v>18</v>
      </c>
      <c r="N45" s="162">
        <f>IF(E45=""," ",IF(R45=O45,"0",IF(R45=P45,"0",(0.01*M45*E45))))</f>
        <v>6.9687031141541782</v>
      </c>
      <c r="O45" s="175">
        <f>VLOOKUP(C45,$X$17:$AC$23,4,FALSE)</f>
        <v>9</v>
      </c>
      <c r="P45" s="177">
        <f t="shared" ref="P45" si="67">VLOOKUP(C45,$X$17:$AC$23,5,FALSE)</f>
        <v>405</v>
      </c>
      <c r="Q45" s="164">
        <f t="shared" ref="Q45" si="68">IF(E45=""," ",IF(E45&lt;=O45,"не обнаружено",IF(E45&gt;=P45,"выше диапазона",E45)))</f>
        <v>38.715017300856545</v>
      </c>
      <c r="R45" s="165"/>
      <c r="S45" s="168">
        <f t="shared" ref="S45" si="69">IF(OR(Q45="не обнаружено",Q45="выше диапазона"),"",N45)</f>
        <v>6.9687031141541782</v>
      </c>
      <c r="T45" s="170"/>
      <c r="W45" s="74"/>
      <c r="Y45" s="74"/>
      <c r="Z45" s="74"/>
    </row>
    <row r="46" spans="1:26" ht="14.25" customHeight="1">
      <c r="A46" s="171"/>
      <c r="B46" s="172"/>
      <c r="C46" s="174"/>
      <c r="D46" s="108">
        <f>'Продоскрин-Бацитрацин'!M50</f>
        <v>43.212060824344583</v>
      </c>
      <c r="E46" s="162"/>
      <c r="F46" s="163"/>
      <c r="G46" s="162"/>
      <c r="H46" s="162"/>
      <c r="I46" s="163"/>
      <c r="J46" s="163"/>
      <c r="K46" s="162"/>
      <c r="L46" s="163"/>
      <c r="M46" s="163"/>
      <c r="N46" s="162"/>
      <c r="O46" s="176"/>
      <c r="P46" s="177"/>
      <c r="Q46" s="166"/>
      <c r="R46" s="167"/>
      <c r="S46" s="169"/>
      <c r="T46" s="170"/>
      <c r="W46" s="74"/>
      <c r="Y46" s="74"/>
      <c r="Z46" s="74"/>
    </row>
    <row r="47" spans="1:26" ht="14.25" customHeight="1">
      <c r="A47" s="171">
        <v>12</v>
      </c>
      <c r="B47" s="172">
        <f>'Продоскрин-Бацитрацин'!B51</f>
        <v>0</v>
      </c>
      <c r="C47" s="173" t="s">
        <v>33</v>
      </c>
      <c r="D47" s="108">
        <f>'Продоскрин-Бацитрацин'!M51</f>
        <v>34.217973777368499</v>
      </c>
      <c r="E47" s="162">
        <f t="shared" ref="E47" si="70">IF(D47="","",IF(D48="","",IF(OR(D47="менее 9,0",D47="менее 9,0"),"",AVERAGE(D47:D48))))</f>
        <v>38.715017300856545</v>
      </c>
      <c r="F47" s="163">
        <f t="shared" ref="F47" si="71">VLOOKUP(C47,$X$17:$AC$23,2,FALSE)</f>
        <v>17</v>
      </c>
      <c r="G47" s="162">
        <f>IF(E47=""," ",IF(R47=O47,"0",IF(R47=P47,"0",(0.01*F47*E47))))</f>
        <v>6.5815529411456133</v>
      </c>
      <c r="H47" s="162">
        <f>IF(E47=""," ",IF(R47=O47,"0",IF(R47=P47,"0",(ABS(D47-D48)))))</f>
        <v>8.9940870469760839</v>
      </c>
      <c r="I47" s="163" t="str">
        <f>IF(E47=""," ",IF(R47=O47," ",IF(R47=P47," ",IF(G47&gt;H47,"приемлемо","неприемлемо"))))</f>
        <v>неприемлемо</v>
      </c>
      <c r="J47" s="163">
        <f t="shared" ref="J47" si="72">VLOOKUP(C47,$X$17:$AC$23,3,FALSE)</f>
        <v>17</v>
      </c>
      <c r="K47" s="162">
        <f>IF(E47=""," ",IF(R47=O47,"0",IF(R47=P47,"0",(0.01*J47*E47))))</f>
        <v>6.5815529411456133</v>
      </c>
      <c r="L47" s="163" t="str">
        <f>IF(E47=""," ",IF(R47=O47," ",IF(R47=P47," ",IF(H47&lt;K47,"приемлемо","неприемлемо"))))</f>
        <v>неприемлемо</v>
      </c>
      <c r="M47" s="163">
        <f t="shared" ref="M47" si="73">VLOOKUP(C47,$X$17:$AC$23,6,FALSE)</f>
        <v>16</v>
      </c>
      <c r="N47" s="162">
        <f>IF(E47=""," ",IF(R47=O47,"0",IF(R47=P47,"0",(0.01*M47*E47))))</f>
        <v>6.1944027681370475</v>
      </c>
      <c r="O47" s="175">
        <f>VLOOKUP(C47,$X$17:$AC$23,4,FALSE)</f>
        <v>9</v>
      </c>
      <c r="P47" s="177">
        <f t="shared" ref="P47" si="74">VLOOKUP(C47,$X$17:$AC$23,5,FALSE)</f>
        <v>405</v>
      </c>
      <c r="Q47" s="164">
        <f t="shared" ref="Q47" si="75">IF(E47=""," ",IF(E47&lt;=O47,"не обнаружено",IF(E47&gt;=P47,"выше диапазона",E47)))</f>
        <v>38.715017300856545</v>
      </c>
      <c r="R47" s="165"/>
      <c r="S47" s="168">
        <f t="shared" ref="S47" si="76">IF(OR(Q47="не обнаружено",Q47="выше диапазона"),"",N47)</f>
        <v>6.1944027681370475</v>
      </c>
      <c r="T47" s="170"/>
      <c r="W47" s="74"/>
      <c r="Y47" s="74"/>
      <c r="Z47" s="74"/>
    </row>
    <row r="48" spans="1:26" ht="14.25" customHeight="1">
      <c r="A48" s="171"/>
      <c r="B48" s="172"/>
      <c r="C48" s="174"/>
      <c r="D48" s="108">
        <f>'Продоскрин-Бацитрацин'!M52</f>
        <v>43.212060824344583</v>
      </c>
      <c r="E48" s="162"/>
      <c r="F48" s="163"/>
      <c r="G48" s="162"/>
      <c r="H48" s="162"/>
      <c r="I48" s="163"/>
      <c r="J48" s="163"/>
      <c r="K48" s="162"/>
      <c r="L48" s="163"/>
      <c r="M48" s="163"/>
      <c r="N48" s="162"/>
      <c r="O48" s="176"/>
      <c r="P48" s="177"/>
      <c r="Q48" s="166"/>
      <c r="R48" s="167"/>
      <c r="S48" s="169"/>
      <c r="T48" s="170"/>
      <c r="W48" s="74"/>
      <c r="Y48" s="74"/>
      <c r="Z48" s="74"/>
    </row>
    <row r="49" spans="1:26" ht="14.25" customHeight="1">
      <c r="A49" s="171">
        <v>13</v>
      </c>
      <c r="B49" s="172">
        <f>'Продоскрин-Бацитрацин'!B53</f>
        <v>0</v>
      </c>
      <c r="C49" s="173" t="s">
        <v>33</v>
      </c>
      <c r="D49" s="108" t="str">
        <f>'Продоскрин-Бацитрацин'!M53</f>
        <v>менее 9,0</v>
      </c>
      <c r="E49" s="162" t="str">
        <f t="shared" ref="E49" si="77">IF(D49="","",IF(D50="","",IF(OR(D49="менее 9,0",D49="менее 9,0"),"",AVERAGE(D49:D50))))</f>
        <v/>
      </c>
      <c r="F49" s="163">
        <f t="shared" ref="F49" si="78">VLOOKUP(C49,$X$17:$AC$23,2,FALSE)</f>
        <v>17</v>
      </c>
      <c r="G49" s="162" t="str">
        <f>IF(E49=""," ",IF(R49=O49,"0",IF(R49=P49,"0",(0.01*F49*E49))))</f>
        <v xml:space="preserve"> </v>
      </c>
      <c r="H49" s="162" t="str">
        <f>IF(E49=""," ",IF(R49=O49,"0",IF(R49=P49,"0",(ABS(D49-D50)))))</f>
        <v xml:space="preserve"> </v>
      </c>
      <c r="I49" s="163" t="str">
        <f>IF(E49=""," ",IF(R49=O49," ",IF(R49=P49," ",IF(G49&gt;H49,"приемлемо","неприемлемо"))))</f>
        <v xml:space="preserve"> </v>
      </c>
      <c r="J49" s="163">
        <f t="shared" ref="J49" si="79">VLOOKUP(C49,$X$17:$AC$23,3,FALSE)</f>
        <v>17</v>
      </c>
      <c r="K49" s="162" t="str">
        <f>IF(E49=""," ",IF(R49=O49,"0",IF(R49=P49,"0",(0.01*J49*E49))))</f>
        <v xml:space="preserve"> </v>
      </c>
      <c r="L49" s="163" t="str">
        <f>IF(E49=""," ",IF(R49=O49," ",IF(R49=P49," ",IF(H49&lt;K49,"приемлемо","неприемлемо"))))</f>
        <v xml:space="preserve"> </v>
      </c>
      <c r="M49" s="163">
        <f t="shared" ref="M49" si="80">VLOOKUP(C49,$X$17:$AC$23,6,FALSE)</f>
        <v>16</v>
      </c>
      <c r="N49" s="162" t="str">
        <f>IF(E49=""," ",IF(R49=O49,"0",IF(R49=P49,"0",(0.01*M49*E49))))</f>
        <v xml:space="preserve"> </v>
      </c>
      <c r="O49" s="175">
        <f>VLOOKUP(C49,$X$17:$AC$23,4,FALSE)</f>
        <v>9</v>
      </c>
      <c r="P49" s="177">
        <f t="shared" ref="P49" si="81">VLOOKUP(C49,$X$17:$AC$23,5,FALSE)</f>
        <v>405</v>
      </c>
      <c r="Q49" s="164" t="str">
        <f t="shared" ref="Q49" si="82">IF(E49=""," ",IF(E49&lt;=O49,"не обнаружено",IF(E49&gt;=P49,"выше диапазона",E49)))</f>
        <v xml:space="preserve"> </v>
      </c>
      <c r="R49" s="165"/>
      <c r="S49" s="168" t="str">
        <f t="shared" ref="S49" si="83">IF(OR(Q49="не обнаружено",Q49="выше диапазона"),"",N49)</f>
        <v xml:space="preserve"> </v>
      </c>
      <c r="T49" s="170"/>
      <c r="W49" s="74"/>
      <c r="Y49" s="74"/>
      <c r="Z49" s="74"/>
    </row>
    <row r="50" spans="1:26" ht="14.25" customHeight="1">
      <c r="A50" s="171"/>
      <c r="B50" s="172"/>
      <c r="C50" s="174"/>
      <c r="D50" s="108" t="str">
        <f>'Продоскрин-Бацитрацин'!M54</f>
        <v>менее 9,0</v>
      </c>
      <c r="E50" s="162"/>
      <c r="F50" s="163"/>
      <c r="G50" s="162"/>
      <c r="H50" s="162"/>
      <c r="I50" s="163"/>
      <c r="J50" s="163"/>
      <c r="K50" s="162"/>
      <c r="L50" s="163"/>
      <c r="M50" s="163"/>
      <c r="N50" s="162"/>
      <c r="O50" s="176"/>
      <c r="P50" s="177"/>
      <c r="Q50" s="166"/>
      <c r="R50" s="167"/>
      <c r="S50" s="169"/>
      <c r="T50" s="170"/>
      <c r="W50" s="74"/>
      <c r="Y50" s="74"/>
      <c r="Z50" s="74"/>
    </row>
    <row r="51" spans="1:26" ht="14.25" customHeight="1">
      <c r="A51" s="171">
        <v>14</v>
      </c>
      <c r="B51" s="172">
        <f>'Продоскрин-Бацитрацин'!B55</f>
        <v>0</v>
      </c>
      <c r="C51" s="173" t="s">
        <v>33</v>
      </c>
      <c r="D51" s="108" t="str">
        <f>'Продоскрин-Бацитрацин'!M55</f>
        <v>менее 9,0</v>
      </c>
      <c r="E51" s="162" t="str">
        <f t="shared" ref="E51" si="84">IF(D51="","",IF(D52="","",IF(OR(D51="менее 9,0",D51="менее 9,0"),"",AVERAGE(D51:D52))))</f>
        <v/>
      </c>
      <c r="F51" s="163">
        <f t="shared" ref="F51" si="85">VLOOKUP(C51,$X$17:$AC$23,2,FALSE)</f>
        <v>17</v>
      </c>
      <c r="G51" s="162" t="str">
        <f>IF(E51=""," ",IF(R51=O51,"0",IF(R51=P51,"0",(0.01*F51*E51))))</f>
        <v xml:space="preserve"> </v>
      </c>
      <c r="H51" s="162" t="str">
        <f>IF(E51=""," ",IF(R51=O51,"0",IF(R51=P51,"0",(ABS(D51-D52)))))</f>
        <v xml:space="preserve"> </v>
      </c>
      <c r="I51" s="163" t="str">
        <f>IF(E51=""," ",IF(R51=O51," ",IF(R51=P51," ",IF(G51&gt;H51,"приемлемо","неприемлемо"))))</f>
        <v xml:space="preserve"> </v>
      </c>
      <c r="J51" s="163">
        <f t="shared" ref="J51" si="86">VLOOKUP(C51,$X$17:$AC$23,3,FALSE)</f>
        <v>17</v>
      </c>
      <c r="K51" s="162" t="str">
        <f>IF(E51=""," ",IF(R51=O51,"0",IF(R51=P51,"0",(0.01*J51*E51))))</f>
        <v xml:space="preserve"> </v>
      </c>
      <c r="L51" s="163" t="str">
        <f>IF(E51=""," ",IF(R51=O51," ",IF(R51=P51," ",IF(H51&lt;K51,"приемлемо","неприемлемо"))))</f>
        <v xml:space="preserve"> </v>
      </c>
      <c r="M51" s="163">
        <f t="shared" ref="M51" si="87">VLOOKUP(C51,$X$17:$AC$23,6,FALSE)</f>
        <v>16</v>
      </c>
      <c r="N51" s="162" t="str">
        <f>IF(E51=""," ",IF(R51=O51,"0",IF(R51=P51,"0",(0.01*M51*E51))))</f>
        <v xml:space="preserve"> </v>
      </c>
      <c r="O51" s="175">
        <f>VLOOKUP(C51,$X$17:$AC$23,4,FALSE)</f>
        <v>9</v>
      </c>
      <c r="P51" s="177">
        <f t="shared" ref="P51" si="88">VLOOKUP(C51,$X$17:$AC$23,5,FALSE)</f>
        <v>405</v>
      </c>
      <c r="Q51" s="164" t="str">
        <f t="shared" ref="Q51" si="89">IF(E51=""," ",IF(E51&lt;=O51,"не обнаружено",IF(E51&gt;=P51,"выше диапазона",E51)))</f>
        <v xml:space="preserve"> </v>
      </c>
      <c r="R51" s="165"/>
      <c r="S51" s="168" t="str">
        <f t="shared" ref="S51" si="90">IF(OR(Q51="не обнаружено",Q51="выше диапазона"),"",N51)</f>
        <v xml:space="preserve"> </v>
      </c>
      <c r="T51" s="170"/>
      <c r="W51" s="74"/>
      <c r="Y51" s="74"/>
      <c r="Z51" s="74"/>
    </row>
    <row r="52" spans="1:26" ht="14.25" customHeight="1">
      <c r="A52" s="171"/>
      <c r="B52" s="172"/>
      <c r="C52" s="174"/>
      <c r="D52" s="108" t="str">
        <f>'Продоскрин-Бацитрацин'!M56</f>
        <v>менее 9,0</v>
      </c>
      <c r="E52" s="162"/>
      <c r="F52" s="163"/>
      <c r="G52" s="162"/>
      <c r="H52" s="162"/>
      <c r="I52" s="163"/>
      <c r="J52" s="163"/>
      <c r="K52" s="162"/>
      <c r="L52" s="163"/>
      <c r="M52" s="163"/>
      <c r="N52" s="162"/>
      <c r="O52" s="176"/>
      <c r="P52" s="177"/>
      <c r="Q52" s="166"/>
      <c r="R52" s="167"/>
      <c r="S52" s="169"/>
      <c r="T52" s="170"/>
      <c r="W52" s="74"/>
      <c r="Y52" s="74"/>
      <c r="Z52" s="74"/>
    </row>
    <row r="53" spans="1:26" ht="14.25" customHeight="1">
      <c r="A53" s="171">
        <v>15</v>
      </c>
      <c r="B53" s="172">
        <f>'Продоскрин-Бацитрацин'!B57</f>
        <v>0</v>
      </c>
      <c r="C53" s="173" t="s">
        <v>33</v>
      </c>
      <c r="D53" s="108" t="str">
        <f>'Продоскрин-Бацитрацин'!M57</f>
        <v>менее 9,0</v>
      </c>
      <c r="E53" s="162" t="str">
        <f t="shared" ref="E53" si="91">IF(D53="","",IF(D54="","",IF(OR(D53="менее 9,0",D53="менее 9,0"),"",AVERAGE(D53:D54))))</f>
        <v/>
      </c>
      <c r="F53" s="163">
        <f t="shared" ref="F53" si="92">VLOOKUP(C53,$X$17:$AC$23,2,FALSE)</f>
        <v>17</v>
      </c>
      <c r="G53" s="162" t="str">
        <f>IF(E53=""," ",IF(R53=O53,"0",IF(R53=P53,"0",(0.01*F53*E53))))</f>
        <v xml:space="preserve"> </v>
      </c>
      <c r="H53" s="162" t="str">
        <f>IF(E53=""," ",IF(R53=O53,"0",IF(R53=P53,"0",(ABS(D53-D54)))))</f>
        <v xml:space="preserve"> </v>
      </c>
      <c r="I53" s="163" t="str">
        <f>IF(E53=""," ",IF(R53=O53," ",IF(R53=P53," ",IF(G53&gt;H53,"приемлемо","неприемлемо"))))</f>
        <v xml:space="preserve"> </v>
      </c>
      <c r="J53" s="163">
        <f t="shared" ref="J53" si="93">VLOOKUP(C53,$X$17:$AC$23,3,FALSE)</f>
        <v>17</v>
      </c>
      <c r="K53" s="162" t="str">
        <f>IF(E53=""," ",IF(R53=O53,"0",IF(R53=P53,"0",(0.01*J53*E53))))</f>
        <v xml:space="preserve"> </v>
      </c>
      <c r="L53" s="163" t="str">
        <f>IF(E53=""," ",IF(R53=O53," ",IF(R53=P53," ",IF(H53&lt;K53,"приемлемо","неприемлемо"))))</f>
        <v xml:space="preserve"> </v>
      </c>
      <c r="M53" s="163">
        <f t="shared" ref="M53" si="94">VLOOKUP(C53,$X$17:$AC$23,6,FALSE)</f>
        <v>16</v>
      </c>
      <c r="N53" s="162" t="str">
        <f>IF(E53=""," ",IF(R53=O53,"0",IF(R53=P53,"0",(0.01*M53*E53))))</f>
        <v xml:space="preserve"> </v>
      </c>
      <c r="O53" s="175">
        <f>VLOOKUP(C53,$X$17:$AC$23,4,FALSE)</f>
        <v>9</v>
      </c>
      <c r="P53" s="177">
        <f t="shared" ref="P53" si="95">VLOOKUP(C53,$X$17:$AC$23,5,FALSE)</f>
        <v>405</v>
      </c>
      <c r="Q53" s="164" t="str">
        <f t="shared" ref="Q53" si="96">IF(E53=""," ",IF(E53&lt;=O53,"не обнаружено",IF(E53&gt;=P53,"выше диапазона",E53)))</f>
        <v xml:space="preserve"> </v>
      </c>
      <c r="R53" s="165"/>
      <c r="S53" s="168" t="str">
        <f t="shared" ref="S53" si="97">IF(OR(Q53="не обнаружено",Q53="выше диапазона"),"",N53)</f>
        <v xml:space="preserve"> </v>
      </c>
      <c r="T53" s="170"/>
      <c r="W53" s="74"/>
      <c r="Y53" s="74"/>
      <c r="Z53" s="74"/>
    </row>
    <row r="54" spans="1:26" ht="14.25" customHeight="1">
      <c r="A54" s="171"/>
      <c r="B54" s="172"/>
      <c r="C54" s="174"/>
      <c r="D54" s="108" t="str">
        <f>'Продоскрин-Бацитрацин'!M58</f>
        <v>менее 9,0</v>
      </c>
      <c r="E54" s="162"/>
      <c r="F54" s="163"/>
      <c r="G54" s="162"/>
      <c r="H54" s="162"/>
      <c r="I54" s="163"/>
      <c r="J54" s="163"/>
      <c r="K54" s="162"/>
      <c r="L54" s="163"/>
      <c r="M54" s="163"/>
      <c r="N54" s="162"/>
      <c r="O54" s="176"/>
      <c r="P54" s="177"/>
      <c r="Q54" s="166"/>
      <c r="R54" s="167"/>
      <c r="S54" s="169"/>
      <c r="T54" s="170"/>
      <c r="W54" s="74"/>
      <c r="Y54" s="74"/>
      <c r="Z54" s="74"/>
    </row>
    <row r="55" spans="1:26" ht="14.25" customHeight="1">
      <c r="A55" s="171">
        <v>16</v>
      </c>
      <c r="B55" s="172">
        <f>'Продоскрин-Бацитрацин'!B59</f>
        <v>0</v>
      </c>
      <c r="C55" s="173" t="s">
        <v>33</v>
      </c>
      <c r="D55" s="108" t="str">
        <f>'Продоскрин-Бацитрацин'!M59</f>
        <v>менее 9,0</v>
      </c>
      <c r="E55" s="162" t="str">
        <f t="shared" ref="E55" si="98">IF(D55="","",IF(D56="","",IF(OR(D55="менее 9,0",D55="менее 9,0"),"",AVERAGE(D55:D56))))</f>
        <v/>
      </c>
      <c r="F55" s="163">
        <f t="shared" ref="F55" si="99">VLOOKUP(C55,$X$17:$AC$23,2,FALSE)</f>
        <v>17</v>
      </c>
      <c r="G55" s="162" t="str">
        <f>IF(E55=""," ",IF(R55=O55,"0",IF(R55=P55,"0",(0.01*F55*E55))))</f>
        <v xml:space="preserve"> </v>
      </c>
      <c r="H55" s="162" t="str">
        <f>IF(E55=""," ",IF(R55=O55,"0",IF(R55=P55,"0",(ABS(D55-D56)))))</f>
        <v xml:space="preserve"> </v>
      </c>
      <c r="I55" s="163" t="str">
        <f>IF(E55=""," ",IF(R55=O55," ",IF(R55=P55," ",IF(G55&gt;H55,"приемлемо","неприемлемо"))))</f>
        <v xml:space="preserve"> </v>
      </c>
      <c r="J55" s="163">
        <f t="shared" ref="J55" si="100">VLOOKUP(C55,$X$17:$AC$23,3,FALSE)</f>
        <v>17</v>
      </c>
      <c r="K55" s="162" t="str">
        <f>IF(E55=""," ",IF(R55=O55,"0",IF(R55=P55,"0",(0.01*J55*E55))))</f>
        <v xml:space="preserve"> </v>
      </c>
      <c r="L55" s="163" t="str">
        <f>IF(E55=""," ",IF(R55=O55," ",IF(R55=P55," ",IF(H55&lt;K55,"приемлемо","неприемлемо"))))</f>
        <v xml:space="preserve"> </v>
      </c>
      <c r="M55" s="163">
        <f t="shared" ref="M55" si="101">VLOOKUP(C55,$X$17:$AC$23,6,FALSE)</f>
        <v>16</v>
      </c>
      <c r="N55" s="162" t="str">
        <f>IF(E55=""," ",IF(R55=O55,"0",IF(R55=P55,"0",(0.01*M55*E55))))</f>
        <v xml:space="preserve"> </v>
      </c>
      <c r="O55" s="175">
        <f>VLOOKUP(C55,$X$17:$AC$23,4,FALSE)</f>
        <v>9</v>
      </c>
      <c r="P55" s="177">
        <f t="shared" ref="P55" si="102">VLOOKUP(C55,$X$17:$AC$23,5,FALSE)</f>
        <v>405</v>
      </c>
      <c r="Q55" s="164" t="str">
        <f t="shared" ref="Q55" si="103">IF(E55=""," ",IF(E55&lt;=O55,"не обнаружено",IF(E55&gt;=P55,"выше диапазона",E55)))</f>
        <v xml:space="preserve"> </v>
      </c>
      <c r="R55" s="165"/>
      <c r="S55" s="168" t="str">
        <f t="shared" ref="S55" si="104">IF(OR(Q55="не обнаружено",Q55="выше диапазона"),"",N55)</f>
        <v xml:space="preserve"> </v>
      </c>
      <c r="T55" s="170"/>
      <c r="W55" s="74"/>
      <c r="Y55" s="74"/>
      <c r="Z55" s="74"/>
    </row>
    <row r="56" spans="1:26" ht="14.25" customHeight="1">
      <c r="A56" s="171"/>
      <c r="B56" s="172"/>
      <c r="C56" s="174"/>
      <c r="D56" s="108" t="str">
        <f>'Продоскрин-Бацитрацин'!M60</f>
        <v>менее 9,0</v>
      </c>
      <c r="E56" s="162"/>
      <c r="F56" s="163"/>
      <c r="G56" s="162"/>
      <c r="H56" s="162"/>
      <c r="I56" s="163"/>
      <c r="J56" s="163"/>
      <c r="K56" s="162"/>
      <c r="L56" s="163"/>
      <c r="M56" s="163"/>
      <c r="N56" s="162"/>
      <c r="O56" s="176"/>
      <c r="P56" s="177"/>
      <c r="Q56" s="166"/>
      <c r="R56" s="167"/>
      <c r="S56" s="169"/>
      <c r="T56" s="170"/>
      <c r="W56" s="74"/>
      <c r="Y56" s="74"/>
      <c r="Z56" s="74"/>
    </row>
    <row r="57" spans="1:26" ht="14.25" customHeight="1">
      <c r="A57" s="171">
        <v>17</v>
      </c>
      <c r="B57" s="172">
        <f>'Продоскрин-Бацитрацин'!B61</f>
        <v>0</v>
      </c>
      <c r="C57" s="173" t="s">
        <v>33</v>
      </c>
      <c r="D57" s="108" t="str">
        <f>'Продоскрин-Бацитрацин'!M61</f>
        <v>менее 9,0</v>
      </c>
      <c r="E57" s="162" t="str">
        <f t="shared" ref="E57" si="105">IF(D57="","",IF(D58="","",IF(OR(D57="менее 9,0",D57="менее 9,0"),"",AVERAGE(D57:D58))))</f>
        <v/>
      </c>
      <c r="F57" s="163">
        <f t="shared" ref="F57" si="106">VLOOKUP(C57,$X$17:$AC$23,2,FALSE)</f>
        <v>17</v>
      </c>
      <c r="G57" s="162" t="str">
        <f>IF(E57=""," ",IF(R57=O57,"0",IF(R57=P57,"0",(0.01*F57*E57))))</f>
        <v xml:space="preserve"> </v>
      </c>
      <c r="H57" s="162" t="str">
        <f>IF(E57=""," ",IF(R57=O57,"0",IF(R57=P57,"0",(ABS(D57-D58)))))</f>
        <v xml:space="preserve"> </v>
      </c>
      <c r="I57" s="163" t="str">
        <f>IF(E57=""," ",IF(R57=O57," ",IF(R57=P57," ",IF(G57&gt;H57,"приемлемо","неприемлемо"))))</f>
        <v xml:space="preserve"> </v>
      </c>
      <c r="J57" s="163">
        <f t="shared" ref="J57" si="107">VLOOKUP(C57,$X$17:$AC$23,3,FALSE)</f>
        <v>17</v>
      </c>
      <c r="K57" s="162" t="str">
        <f>IF(E57=""," ",IF(R57=O57,"0",IF(R57=P57,"0",(0.01*J57*E57))))</f>
        <v xml:space="preserve"> </v>
      </c>
      <c r="L57" s="163" t="str">
        <f>IF(E57=""," ",IF(R57=O57," ",IF(R57=P57," ",IF(H57&lt;K57,"приемлемо","неприемлемо"))))</f>
        <v xml:space="preserve"> </v>
      </c>
      <c r="M57" s="163">
        <f t="shared" ref="M57" si="108">VLOOKUP(C57,$X$17:$AC$23,6,FALSE)</f>
        <v>16</v>
      </c>
      <c r="N57" s="162" t="str">
        <f>IF(E57=""," ",IF(R57=O57,"0",IF(R57=P57,"0",(0.01*M57*E57))))</f>
        <v xml:space="preserve"> </v>
      </c>
      <c r="O57" s="175">
        <f>VLOOKUP(C57,$X$17:$AC$23,4,FALSE)</f>
        <v>9</v>
      </c>
      <c r="P57" s="177">
        <f t="shared" ref="P57" si="109">VLOOKUP(C57,$X$17:$AC$23,5,FALSE)</f>
        <v>405</v>
      </c>
      <c r="Q57" s="164" t="str">
        <f t="shared" ref="Q57" si="110">IF(E57=""," ",IF(E57&lt;=O57,"не обнаружено",IF(E57&gt;=P57,"выше диапазона",E57)))</f>
        <v xml:space="preserve"> </v>
      </c>
      <c r="R57" s="165"/>
      <c r="S57" s="168" t="str">
        <f t="shared" ref="S57" si="111">IF(OR(Q57="не обнаружено",Q57="выше диапазона"),"",N57)</f>
        <v xml:space="preserve"> </v>
      </c>
      <c r="T57" s="170"/>
      <c r="W57" s="74"/>
      <c r="Y57" s="74"/>
      <c r="Z57" s="74"/>
    </row>
    <row r="58" spans="1:26" ht="14.25" customHeight="1">
      <c r="A58" s="171"/>
      <c r="B58" s="172"/>
      <c r="C58" s="174"/>
      <c r="D58" s="108" t="str">
        <f>'Продоскрин-Бацитрацин'!M62</f>
        <v>менее 9,0</v>
      </c>
      <c r="E58" s="162"/>
      <c r="F58" s="163"/>
      <c r="G58" s="162"/>
      <c r="H58" s="162"/>
      <c r="I58" s="163"/>
      <c r="J58" s="163"/>
      <c r="K58" s="162"/>
      <c r="L58" s="163"/>
      <c r="M58" s="163"/>
      <c r="N58" s="162"/>
      <c r="O58" s="176"/>
      <c r="P58" s="177"/>
      <c r="Q58" s="166"/>
      <c r="R58" s="167"/>
      <c r="S58" s="169"/>
      <c r="T58" s="170"/>
      <c r="W58" s="74"/>
      <c r="Y58" s="74"/>
      <c r="Z58" s="74"/>
    </row>
    <row r="59" spans="1:26" ht="14.25" customHeight="1">
      <c r="A59" s="171">
        <v>18</v>
      </c>
      <c r="B59" s="172">
        <f>'Продоскрин-Бацитрацин'!B63</f>
        <v>0</v>
      </c>
      <c r="C59" s="173" t="s">
        <v>33</v>
      </c>
      <c r="D59" s="108" t="str">
        <f>'Продоскрин-Бацитрацин'!M63</f>
        <v>менее 9,0</v>
      </c>
      <c r="E59" s="162" t="str">
        <f t="shared" ref="E59" si="112">IF(D59="","",IF(D60="","",IF(OR(D59="менее 9,0",D59="менее 9,0"),"",AVERAGE(D59:D60))))</f>
        <v/>
      </c>
      <c r="F59" s="163">
        <f t="shared" ref="F59" si="113">VLOOKUP(C59,$X$17:$AC$23,2,FALSE)</f>
        <v>17</v>
      </c>
      <c r="G59" s="162" t="str">
        <f>IF(E59=""," ",IF(R59=O59,"0",IF(R59=P59,"0",(0.01*F59*E59))))</f>
        <v xml:space="preserve"> </v>
      </c>
      <c r="H59" s="162" t="str">
        <f>IF(E59=""," ",IF(R59=O59,"0",IF(R59=P59,"0",(ABS(D59-D60)))))</f>
        <v xml:space="preserve"> </v>
      </c>
      <c r="I59" s="163" t="str">
        <f>IF(E59=""," ",IF(R59=O59," ",IF(R59=P59," ",IF(G59&gt;H59,"приемлемо","неприемлемо"))))</f>
        <v xml:space="preserve"> </v>
      </c>
      <c r="J59" s="163">
        <f t="shared" ref="J59" si="114">VLOOKUP(C59,$X$17:$AC$23,3,FALSE)</f>
        <v>17</v>
      </c>
      <c r="K59" s="162" t="str">
        <f>IF(E59=""," ",IF(R59=O59,"0",IF(R59=P59,"0",(0.01*J59*E59))))</f>
        <v xml:space="preserve"> </v>
      </c>
      <c r="L59" s="163" t="str">
        <f>IF(E59=""," ",IF(R59=O59," ",IF(R59=P59," ",IF(H59&lt;K59,"приемлемо","неприемлемо"))))</f>
        <v xml:space="preserve"> </v>
      </c>
      <c r="M59" s="163">
        <f t="shared" ref="M59" si="115">VLOOKUP(C59,$X$17:$AC$23,6,FALSE)</f>
        <v>16</v>
      </c>
      <c r="N59" s="162" t="str">
        <f>IF(E59=""," ",IF(R59=O59,"0",IF(R59=P59,"0",(0.01*M59*E59))))</f>
        <v xml:space="preserve"> </v>
      </c>
      <c r="O59" s="175">
        <f>VLOOKUP(C59,$X$17:$AC$23,4,FALSE)</f>
        <v>9</v>
      </c>
      <c r="P59" s="177">
        <f t="shared" ref="P59" si="116">VLOOKUP(C59,$X$17:$AC$23,5,FALSE)</f>
        <v>405</v>
      </c>
      <c r="Q59" s="164" t="str">
        <f t="shared" ref="Q59" si="117">IF(E59=""," ",IF(E59&lt;=O59,"не обнаружено",IF(E59&gt;=P59,"выше диапазона",E59)))</f>
        <v xml:space="preserve"> </v>
      </c>
      <c r="R59" s="165"/>
      <c r="S59" s="168" t="str">
        <f t="shared" ref="S59" si="118">IF(OR(Q59="не обнаружено",Q59="выше диапазона"),"",N59)</f>
        <v xml:space="preserve"> </v>
      </c>
      <c r="T59" s="170"/>
      <c r="W59" s="74"/>
      <c r="Y59" s="74"/>
      <c r="Z59" s="74"/>
    </row>
    <row r="60" spans="1:26" ht="14.25" customHeight="1">
      <c r="A60" s="171"/>
      <c r="B60" s="172"/>
      <c r="C60" s="174"/>
      <c r="D60" s="108" t="str">
        <f>'Продоскрин-Бацитрацин'!M64</f>
        <v>менее 9,0</v>
      </c>
      <c r="E60" s="162"/>
      <c r="F60" s="163"/>
      <c r="G60" s="162"/>
      <c r="H60" s="162"/>
      <c r="I60" s="163"/>
      <c r="J60" s="163"/>
      <c r="K60" s="162"/>
      <c r="L60" s="163"/>
      <c r="M60" s="163"/>
      <c r="N60" s="162"/>
      <c r="O60" s="176"/>
      <c r="P60" s="177"/>
      <c r="Q60" s="166"/>
      <c r="R60" s="167"/>
      <c r="S60" s="169"/>
      <c r="T60" s="170"/>
      <c r="W60" s="74"/>
      <c r="Y60" s="74"/>
      <c r="Z60" s="74"/>
    </row>
    <row r="61" spans="1:26" ht="14.25" customHeight="1">
      <c r="A61" s="171">
        <v>19</v>
      </c>
      <c r="B61" s="172">
        <f>'Продоскрин-Бацитрацин'!B65</f>
        <v>0</v>
      </c>
      <c r="C61" s="173" t="s">
        <v>33</v>
      </c>
      <c r="D61" s="108" t="str">
        <f>'Продоскрин-Бацитрацин'!M65</f>
        <v>менее 9,0</v>
      </c>
      <c r="E61" s="162" t="str">
        <f t="shared" ref="E61" si="119">IF(D61="","",IF(D62="","",IF(OR(D61="менее 9,0",D61="менее 9,0"),"",AVERAGE(D61:D62))))</f>
        <v/>
      </c>
      <c r="F61" s="163">
        <f t="shared" ref="F61" si="120">VLOOKUP(C61,$X$17:$AC$23,2,FALSE)</f>
        <v>17</v>
      </c>
      <c r="G61" s="162" t="str">
        <f>IF(E61=""," ",IF(R61=O61,"0",IF(R61=P61,"0",(0.01*F61*E61))))</f>
        <v xml:space="preserve"> </v>
      </c>
      <c r="H61" s="162" t="str">
        <f>IF(E61=""," ",IF(R61=O61,"0",IF(R61=P61,"0",(ABS(D61-D62)))))</f>
        <v xml:space="preserve"> </v>
      </c>
      <c r="I61" s="163" t="str">
        <f>IF(E61=""," ",IF(R61=O61," ",IF(R61=P61," ",IF(G61&gt;H61,"приемлемо","неприемлемо"))))</f>
        <v xml:space="preserve"> </v>
      </c>
      <c r="J61" s="163">
        <f t="shared" ref="J61" si="121">VLOOKUP(C61,$X$17:$AC$23,3,FALSE)</f>
        <v>17</v>
      </c>
      <c r="K61" s="162" t="str">
        <f>IF(E61=""," ",IF(R61=O61,"0",IF(R61=P61,"0",(0.01*J61*E61))))</f>
        <v xml:space="preserve"> </v>
      </c>
      <c r="L61" s="163" t="str">
        <f>IF(E61=""," ",IF(R61=O61," ",IF(R61=P61," ",IF(H61&lt;K61,"приемлемо","неприемлемо"))))</f>
        <v xml:space="preserve"> </v>
      </c>
      <c r="M61" s="163">
        <f t="shared" ref="M61" si="122">VLOOKUP(C61,$X$17:$AC$23,6,FALSE)</f>
        <v>16</v>
      </c>
      <c r="N61" s="162" t="str">
        <f>IF(E61=""," ",IF(R61=O61,"0",IF(R61=P61,"0",(0.01*M61*E61))))</f>
        <v xml:space="preserve"> </v>
      </c>
      <c r="O61" s="175">
        <f>VLOOKUP(C61,$X$17:$AC$23,4,FALSE)</f>
        <v>9</v>
      </c>
      <c r="P61" s="177">
        <f t="shared" ref="P61" si="123">VLOOKUP(C61,$X$17:$AC$23,5,FALSE)</f>
        <v>405</v>
      </c>
      <c r="Q61" s="164" t="str">
        <f t="shared" ref="Q61" si="124">IF(E61=""," ",IF(E61&lt;=O61,"не обнаружено",IF(E61&gt;=P61,"выше диапазона",E61)))</f>
        <v xml:space="preserve"> </v>
      </c>
      <c r="R61" s="165"/>
      <c r="S61" s="168" t="str">
        <f t="shared" ref="S61" si="125">IF(OR(Q61="не обнаружено",Q61="выше диапазона"),"",N61)</f>
        <v xml:space="preserve"> </v>
      </c>
      <c r="T61" s="170"/>
      <c r="W61" s="74"/>
      <c r="Y61" s="74"/>
      <c r="Z61" s="74"/>
    </row>
    <row r="62" spans="1:26" ht="14.25" customHeight="1">
      <c r="A62" s="171"/>
      <c r="B62" s="172"/>
      <c r="C62" s="174"/>
      <c r="D62" s="108" t="str">
        <f>'Продоскрин-Бацитрацин'!M66</f>
        <v>менее 9,0</v>
      </c>
      <c r="E62" s="162"/>
      <c r="F62" s="163"/>
      <c r="G62" s="162"/>
      <c r="H62" s="162"/>
      <c r="I62" s="163"/>
      <c r="J62" s="163"/>
      <c r="K62" s="162"/>
      <c r="L62" s="163"/>
      <c r="M62" s="163"/>
      <c r="N62" s="162"/>
      <c r="O62" s="176"/>
      <c r="P62" s="177"/>
      <c r="Q62" s="166"/>
      <c r="R62" s="167"/>
      <c r="S62" s="169"/>
      <c r="T62" s="170"/>
      <c r="W62" s="74"/>
      <c r="Y62" s="74"/>
      <c r="Z62" s="74"/>
    </row>
    <row r="63" spans="1:26" ht="14.25" customHeight="1">
      <c r="A63" s="171">
        <v>20</v>
      </c>
      <c r="B63" s="172">
        <f>'Продоскрин-Бацитрацин'!B67</f>
        <v>0</v>
      </c>
      <c r="C63" s="173" t="s">
        <v>34</v>
      </c>
      <c r="D63" s="108" t="str">
        <f>'Продоскрин-Бацитрацин'!M67</f>
        <v>менее 9,0</v>
      </c>
      <c r="E63" s="162" t="str">
        <f t="shared" ref="E63" si="126">IF(D63="","",IF(D64="","",IF(OR(D63="менее 9,0",D63="менее 9,0"),"",AVERAGE(D63:D64))))</f>
        <v/>
      </c>
      <c r="F63" s="163">
        <f t="shared" ref="F63" si="127">VLOOKUP(C63,$X$17:$AC$23,2,FALSE)</f>
        <v>17</v>
      </c>
      <c r="G63" s="162" t="str">
        <f>IF(E63=""," ",IF(R63=O63,"0",IF(R63=P63,"0",(0.01*F63*E63))))</f>
        <v xml:space="preserve"> </v>
      </c>
      <c r="H63" s="162" t="str">
        <f>IF(E63=""," ",IF(R63=O63,"0",IF(R63=P63,"0",(ABS(D63-D64)))))</f>
        <v xml:space="preserve"> </v>
      </c>
      <c r="I63" s="163" t="str">
        <f>IF(E63=""," ",IF(R63=O63," ",IF(R63=P63," ",IF(G63&gt;H63,"приемлемо","неприемлемо"))))</f>
        <v xml:space="preserve"> </v>
      </c>
      <c r="J63" s="163">
        <f t="shared" ref="J63" si="128">VLOOKUP(C63,$X$17:$AC$23,3,FALSE)</f>
        <v>17</v>
      </c>
      <c r="K63" s="162" t="str">
        <f>IF(E63=""," ",IF(R63=O63,"0",IF(R63=P63,"0",(0.01*J63*E63))))</f>
        <v xml:space="preserve"> </v>
      </c>
      <c r="L63" s="163" t="str">
        <f>IF(E63=""," ",IF(R63=O63," ",IF(R63=P63," ",IF(H63&lt;K63,"приемлемо","неприемлемо"))))</f>
        <v xml:space="preserve"> </v>
      </c>
      <c r="M63" s="163">
        <f t="shared" ref="M63" si="129">VLOOKUP(C63,$X$17:$AC$23,6,FALSE)</f>
        <v>16</v>
      </c>
      <c r="N63" s="162" t="str">
        <f>IF(E63=""," ",IF(R63=O63,"0",IF(R63=P63,"0",(0.01*M63*E63))))</f>
        <v xml:space="preserve"> </v>
      </c>
      <c r="O63" s="175">
        <f>VLOOKUP(C63,$X$17:$AC$23,4,FALSE)</f>
        <v>9</v>
      </c>
      <c r="P63" s="177">
        <f t="shared" ref="P63" si="130">VLOOKUP(C63,$X$17:$AC$23,5,FALSE)</f>
        <v>405</v>
      </c>
      <c r="Q63" s="164" t="str">
        <f t="shared" ref="Q63" si="131">IF(E63=""," ",IF(E63&lt;=O63,"не обнаружено",IF(E63&gt;=P63,"выше диапазона",E63)))</f>
        <v xml:space="preserve"> </v>
      </c>
      <c r="R63" s="165"/>
      <c r="S63" s="168" t="str">
        <f t="shared" ref="S63" si="132">IF(OR(Q63="не обнаружено",Q63="выше диапазона"),"",N63)</f>
        <v xml:space="preserve"> </v>
      </c>
      <c r="T63" s="170"/>
      <c r="W63" s="74"/>
      <c r="Y63" s="74"/>
      <c r="Z63" s="74"/>
    </row>
    <row r="64" spans="1:26" ht="14.25" customHeight="1">
      <c r="A64" s="171"/>
      <c r="B64" s="172"/>
      <c r="C64" s="174"/>
      <c r="D64" s="108" t="str">
        <f>'Продоскрин-Бацитрацин'!M68</f>
        <v>менее 9,0</v>
      </c>
      <c r="E64" s="162"/>
      <c r="F64" s="163"/>
      <c r="G64" s="162"/>
      <c r="H64" s="162"/>
      <c r="I64" s="163"/>
      <c r="J64" s="163"/>
      <c r="K64" s="162"/>
      <c r="L64" s="163"/>
      <c r="M64" s="163"/>
      <c r="N64" s="162"/>
      <c r="O64" s="176"/>
      <c r="P64" s="177"/>
      <c r="Q64" s="166"/>
      <c r="R64" s="167"/>
      <c r="S64" s="169"/>
      <c r="T64" s="170"/>
      <c r="W64" s="74"/>
      <c r="Y64" s="74"/>
      <c r="Z64" s="74"/>
    </row>
    <row r="65" spans="1:26" ht="14.25" customHeight="1">
      <c r="A65" s="171">
        <v>21</v>
      </c>
      <c r="B65" s="172">
        <f>'Продоскрин-Бацитрацин'!B69</f>
        <v>0</v>
      </c>
      <c r="C65" s="173" t="s">
        <v>33</v>
      </c>
      <c r="D65" s="108" t="str">
        <f>'Продоскрин-Бацитрацин'!M69</f>
        <v>менее 9,0</v>
      </c>
      <c r="E65" s="162" t="str">
        <f t="shared" ref="E65" si="133">IF(D65="","",IF(D66="","",IF(OR(D65="менее 9,0",D65="менее 9,0"),"",AVERAGE(D65:D66))))</f>
        <v/>
      </c>
      <c r="F65" s="163">
        <f t="shared" ref="F65" si="134">VLOOKUP(C65,$X$17:$AC$23,2,FALSE)</f>
        <v>17</v>
      </c>
      <c r="G65" s="162" t="str">
        <f>IF(E65=""," ",IF(R65=O65,"0",IF(R65=P65,"0",(0.01*F65*E65))))</f>
        <v xml:space="preserve"> </v>
      </c>
      <c r="H65" s="162" t="str">
        <f>IF(E65=""," ",IF(R65=O65,"0",IF(R65=P65,"0",(ABS(D65-D66)))))</f>
        <v xml:space="preserve"> </v>
      </c>
      <c r="I65" s="163" t="str">
        <f>IF(E65=""," ",IF(R65=O65," ",IF(R65=P65," ",IF(G65&gt;H65,"приемлемо","неприемлемо"))))</f>
        <v xml:space="preserve"> </v>
      </c>
      <c r="J65" s="163">
        <f t="shared" ref="J65" si="135">VLOOKUP(C65,$X$17:$AC$23,3,FALSE)</f>
        <v>17</v>
      </c>
      <c r="K65" s="162" t="str">
        <f>IF(E65=""," ",IF(R65=O65,"0",IF(R65=P65,"0",(0.01*J65*E65))))</f>
        <v xml:space="preserve"> </v>
      </c>
      <c r="L65" s="163" t="str">
        <f>IF(E65=""," ",IF(R65=O65," ",IF(R65=P65," ",IF(H65&lt;K65,"приемлемо","неприемлемо"))))</f>
        <v xml:space="preserve"> </v>
      </c>
      <c r="M65" s="163">
        <f t="shared" ref="M65" si="136">VLOOKUP(C65,$X$17:$AC$23,6,FALSE)</f>
        <v>16</v>
      </c>
      <c r="N65" s="162" t="str">
        <f>IF(E65=""," ",IF(R65=O65,"0",IF(R65=P65,"0",(0.01*M65*E65))))</f>
        <v xml:space="preserve"> </v>
      </c>
      <c r="O65" s="175">
        <f>VLOOKUP(C65,$X$17:$AC$23,4,FALSE)</f>
        <v>9</v>
      </c>
      <c r="P65" s="177">
        <f t="shared" ref="P65" si="137">VLOOKUP(C65,$X$17:$AC$23,5,FALSE)</f>
        <v>405</v>
      </c>
      <c r="Q65" s="164" t="str">
        <f t="shared" ref="Q65" si="138">IF(E65=""," ",IF(E65&lt;=O65,"не обнаружено",IF(E65&gt;=P65,"выше диапазона",E65)))</f>
        <v xml:space="preserve"> </v>
      </c>
      <c r="R65" s="165"/>
      <c r="S65" s="168" t="str">
        <f t="shared" ref="S65" si="139">IF(OR(Q65="не обнаружено",Q65="выше диапазона"),"",N65)</f>
        <v xml:space="preserve"> </v>
      </c>
      <c r="T65" s="170"/>
      <c r="W65" s="74"/>
      <c r="Y65" s="74"/>
      <c r="Z65" s="74"/>
    </row>
    <row r="66" spans="1:26" ht="14.25" customHeight="1">
      <c r="A66" s="171"/>
      <c r="B66" s="172"/>
      <c r="C66" s="174"/>
      <c r="D66" s="108" t="str">
        <f>'Продоскрин-Бацитрацин'!M70</f>
        <v>менее 9,0</v>
      </c>
      <c r="E66" s="162"/>
      <c r="F66" s="163"/>
      <c r="G66" s="162"/>
      <c r="H66" s="162"/>
      <c r="I66" s="163"/>
      <c r="J66" s="163"/>
      <c r="K66" s="162"/>
      <c r="L66" s="163"/>
      <c r="M66" s="163"/>
      <c r="N66" s="162"/>
      <c r="O66" s="176"/>
      <c r="P66" s="177"/>
      <c r="Q66" s="166"/>
      <c r="R66" s="167"/>
      <c r="S66" s="169"/>
      <c r="T66" s="170"/>
      <c r="W66" s="74"/>
      <c r="Y66" s="74"/>
      <c r="Z66" s="74"/>
    </row>
    <row r="67" spans="1:26" ht="14.25" customHeight="1">
      <c r="A67" s="171">
        <v>22</v>
      </c>
      <c r="B67" s="172">
        <f>'Продоскрин-Бацитрацин'!B71</f>
        <v>0</v>
      </c>
      <c r="C67" s="173" t="s">
        <v>33</v>
      </c>
      <c r="D67" s="108" t="str">
        <f>'Продоскрин-Бацитрацин'!M71</f>
        <v>менее 9,0</v>
      </c>
      <c r="E67" s="162" t="str">
        <f t="shared" ref="E67" si="140">IF(D67="","",IF(D68="","",IF(OR(D67="менее 9,0",D67="менее 9,0"),"",AVERAGE(D67:D68))))</f>
        <v/>
      </c>
      <c r="F67" s="163">
        <f t="shared" ref="F67" si="141">VLOOKUP(C67,$X$17:$AC$23,2,FALSE)</f>
        <v>17</v>
      </c>
      <c r="G67" s="162" t="str">
        <f>IF(E67=""," ",IF(R67=O67,"0",IF(R67=P67,"0",(0.01*F67*E67))))</f>
        <v xml:space="preserve"> </v>
      </c>
      <c r="H67" s="162" t="str">
        <f>IF(E67=""," ",IF(R67=O67,"0",IF(R67=P67,"0",(ABS(D67-D68)))))</f>
        <v xml:space="preserve"> </v>
      </c>
      <c r="I67" s="163" t="str">
        <f>IF(E67=""," ",IF(R67=O67," ",IF(R67=P67," ",IF(G67&gt;H67,"приемлемо","неприемлемо"))))</f>
        <v xml:space="preserve"> </v>
      </c>
      <c r="J67" s="163">
        <f t="shared" ref="J67" si="142">VLOOKUP(C67,$X$17:$AC$23,3,FALSE)</f>
        <v>17</v>
      </c>
      <c r="K67" s="162" t="str">
        <f>IF(E67=""," ",IF(R67=O67,"0",IF(R67=P67,"0",(0.01*J67*E67))))</f>
        <v xml:space="preserve"> </v>
      </c>
      <c r="L67" s="163" t="str">
        <f>IF(E67=""," ",IF(R67=O67," ",IF(R67=P67," ",IF(H67&lt;K67,"приемлемо","неприемлемо"))))</f>
        <v xml:space="preserve"> </v>
      </c>
      <c r="M67" s="163">
        <f t="shared" ref="M67" si="143">VLOOKUP(C67,$X$17:$AC$23,6,FALSE)</f>
        <v>16</v>
      </c>
      <c r="N67" s="162" t="str">
        <f>IF(E67=""," ",IF(R67=O67,"0",IF(R67=P67,"0",(0.01*M67*E67))))</f>
        <v xml:space="preserve"> </v>
      </c>
      <c r="O67" s="175">
        <f>VLOOKUP(C67,$X$17:$AC$23,4,FALSE)</f>
        <v>9</v>
      </c>
      <c r="P67" s="177">
        <f t="shared" ref="P67" si="144">VLOOKUP(C67,$X$17:$AC$23,5,FALSE)</f>
        <v>405</v>
      </c>
      <c r="Q67" s="164" t="str">
        <f t="shared" ref="Q67" si="145">IF(E67=""," ",IF(E67&lt;=O67,"не обнаружено",IF(E67&gt;=P67,"выше диапазона",E67)))</f>
        <v xml:space="preserve"> </v>
      </c>
      <c r="R67" s="165"/>
      <c r="S67" s="168" t="str">
        <f t="shared" ref="S67" si="146">IF(OR(Q67="не обнаружено",Q67="выше диапазона"),"",N67)</f>
        <v xml:space="preserve"> </v>
      </c>
      <c r="T67" s="170"/>
      <c r="W67" s="74"/>
      <c r="Y67" s="74"/>
      <c r="Z67" s="74"/>
    </row>
    <row r="68" spans="1:26" ht="14.25" customHeight="1">
      <c r="A68" s="171"/>
      <c r="B68" s="172"/>
      <c r="C68" s="174"/>
      <c r="D68" s="108" t="str">
        <f>'Продоскрин-Бацитрацин'!M72</f>
        <v>менее 9,0</v>
      </c>
      <c r="E68" s="162"/>
      <c r="F68" s="163"/>
      <c r="G68" s="162"/>
      <c r="H68" s="162"/>
      <c r="I68" s="163"/>
      <c r="J68" s="163"/>
      <c r="K68" s="162"/>
      <c r="L68" s="163"/>
      <c r="M68" s="163"/>
      <c r="N68" s="162"/>
      <c r="O68" s="176"/>
      <c r="P68" s="177"/>
      <c r="Q68" s="166"/>
      <c r="R68" s="167"/>
      <c r="S68" s="169"/>
      <c r="T68" s="170"/>
      <c r="W68" s="74"/>
      <c r="Y68" s="74"/>
      <c r="Z68" s="74"/>
    </row>
    <row r="69" spans="1:26" ht="14.25" customHeight="1">
      <c r="A69" s="171">
        <v>23</v>
      </c>
      <c r="B69" s="172">
        <f>'Продоскрин-Бацитрацин'!B73</f>
        <v>0</v>
      </c>
      <c r="C69" s="173" t="s">
        <v>33</v>
      </c>
      <c r="D69" s="108" t="str">
        <f>'Продоскрин-Бацитрацин'!M73</f>
        <v>менее 9,0</v>
      </c>
      <c r="E69" s="162" t="str">
        <f t="shared" ref="E69" si="147">IF(D69="","",IF(D70="","",IF(OR(D69="менее 9,0",D69="менее 9,0"),"",AVERAGE(D69:D70))))</f>
        <v/>
      </c>
      <c r="F69" s="163">
        <f t="shared" ref="F69" si="148">VLOOKUP(C69,$X$17:$AC$23,2,FALSE)</f>
        <v>17</v>
      </c>
      <c r="G69" s="162" t="str">
        <f>IF(E69=""," ",IF(R69=O69,"0",IF(R69=P69,"0",(0.01*F69*E69))))</f>
        <v xml:space="preserve"> </v>
      </c>
      <c r="H69" s="162" t="str">
        <f>IF(E69=""," ",IF(R69=O69,"0",IF(R69=P69,"0",(ABS(D69-D70)))))</f>
        <v xml:space="preserve"> </v>
      </c>
      <c r="I69" s="163" t="str">
        <f>IF(E69=""," ",IF(R69=O69," ",IF(R69=P69," ",IF(G69&gt;H69,"приемлемо","неприемлемо"))))</f>
        <v xml:space="preserve"> </v>
      </c>
      <c r="J69" s="163">
        <f t="shared" ref="J69" si="149">VLOOKUP(C69,$X$17:$AC$23,3,FALSE)</f>
        <v>17</v>
      </c>
      <c r="K69" s="162" t="str">
        <f>IF(E69=""," ",IF(R69=O69,"0",IF(R69=P69,"0",(0.01*J69*E69))))</f>
        <v xml:space="preserve"> </v>
      </c>
      <c r="L69" s="163" t="str">
        <f>IF(E69=""," ",IF(R69=O69," ",IF(R69=P69," ",IF(H69&lt;K69,"приемлемо","неприемлемо"))))</f>
        <v xml:space="preserve"> </v>
      </c>
      <c r="M69" s="163">
        <f t="shared" ref="M69" si="150">VLOOKUP(C69,$X$17:$AC$23,6,FALSE)</f>
        <v>16</v>
      </c>
      <c r="N69" s="162" t="str">
        <f>IF(E69=""," ",IF(R69=O69,"0",IF(R69=P69,"0",(0.01*M69*E69))))</f>
        <v xml:space="preserve"> </v>
      </c>
      <c r="O69" s="175">
        <f>VLOOKUP(C69,$X$17:$AC$23,4,FALSE)</f>
        <v>9</v>
      </c>
      <c r="P69" s="177">
        <f t="shared" ref="P69" si="151">VLOOKUP(C69,$X$17:$AC$23,5,FALSE)</f>
        <v>405</v>
      </c>
      <c r="Q69" s="164" t="str">
        <f t="shared" ref="Q69" si="152">IF(E69=""," ",IF(E69&lt;=O69,"не обнаружено",IF(E69&gt;=P69,"выше диапазона",E69)))</f>
        <v xml:space="preserve"> </v>
      </c>
      <c r="R69" s="165"/>
      <c r="S69" s="168" t="str">
        <f t="shared" ref="S69" si="153">IF(OR(Q69="не обнаружено",Q69="выше диапазона"),"",N69)</f>
        <v xml:space="preserve"> </v>
      </c>
      <c r="T69" s="170"/>
      <c r="W69" s="74"/>
      <c r="Y69" s="74"/>
      <c r="Z69" s="74"/>
    </row>
    <row r="70" spans="1:26" ht="14.25" customHeight="1">
      <c r="A70" s="171"/>
      <c r="B70" s="172"/>
      <c r="C70" s="174"/>
      <c r="D70" s="108" t="str">
        <f>'Продоскрин-Бацитрацин'!M74</f>
        <v>менее 9,0</v>
      </c>
      <c r="E70" s="162"/>
      <c r="F70" s="163"/>
      <c r="G70" s="162"/>
      <c r="H70" s="162"/>
      <c r="I70" s="163"/>
      <c r="J70" s="163"/>
      <c r="K70" s="162"/>
      <c r="L70" s="163"/>
      <c r="M70" s="163"/>
      <c r="N70" s="162"/>
      <c r="O70" s="176"/>
      <c r="P70" s="177"/>
      <c r="Q70" s="166"/>
      <c r="R70" s="167"/>
      <c r="S70" s="169"/>
      <c r="T70" s="170"/>
      <c r="W70" s="74"/>
      <c r="Y70" s="74"/>
      <c r="Z70" s="74"/>
    </row>
    <row r="71" spans="1:26" ht="14.25" customHeight="1">
      <c r="A71" s="171">
        <v>24</v>
      </c>
      <c r="B71" s="172">
        <f>'Продоскрин-Бацитрацин'!B75</f>
        <v>0</v>
      </c>
      <c r="C71" s="173" t="s">
        <v>33</v>
      </c>
      <c r="D71" s="108" t="str">
        <f>'Продоскрин-Бацитрацин'!M75</f>
        <v>менее 9,0</v>
      </c>
      <c r="E71" s="162" t="str">
        <f t="shared" ref="E71" si="154">IF(D71="","",IF(D72="","",IF(OR(D71="менее 9,0",D71="менее 9,0"),"",AVERAGE(D71:D72))))</f>
        <v/>
      </c>
      <c r="F71" s="163">
        <f t="shared" ref="F71" si="155">VLOOKUP(C71,$X$17:$AC$23,2,FALSE)</f>
        <v>17</v>
      </c>
      <c r="G71" s="162" t="str">
        <f>IF(E71=""," ",IF(R71=O71,"0",IF(R71=P71,"0",(0.01*F71*E71))))</f>
        <v xml:space="preserve"> </v>
      </c>
      <c r="H71" s="162" t="str">
        <f>IF(E71=""," ",IF(R71=O71,"0",IF(R71=P71,"0",(ABS(D71-D72)))))</f>
        <v xml:space="preserve"> </v>
      </c>
      <c r="I71" s="163" t="str">
        <f>IF(E71=""," ",IF(R71=O71," ",IF(R71=P71," ",IF(G71&gt;H71,"приемлемо","неприемлемо"))))</f>
        <v xml:space="preserve"> </v>
      </c>
      <c r="J71" s="163">
        <f t="shared" ref="J71" si="156">VLOOKUP(C71,$X$17:$AC$23,3,FALSE)</f>
        <v>17</v>
      </c>
      <c r="K71" s="162" t="str">
        <f>IF(E71=""," ",IF(R71=O71,"0",IF(R71=P71,"0",(0.01*J71*E71))))</f>
        <v xml:space="preserve"> </v>
      </c>
      <c r="L71" s="163" t="str">
        <f>IF(E71=""," ",IF(R71=O71," ",IF(R71=P71," ",IF(H71&lt;K71,"приемлемо","неприемлемо"))))</f>
        <v xml:space="preserve"> </v>
      </c>
      <c r="M71" s="163">
        <f t="shared" ref="M71" si="157">VLOOKUP(C71,$X$17:$AC$23,6,FALSE)</f>
        <v>16</v>
      </c>
      <c r="N71" s="162" t="str">
        <f>IF(E71=""," ",IF(R71=O71,"0",IF(R71=P71,"0",(0.01*M71*E71))))</f>
        <v xml:space="preserve"> </v>
      </c>
      <c r="O71" s="175">
        <f>VLOOKUP(C71,$X$17:$AC$23,4,FALSE)</f>
        <v>9</v>
      </c>
      <c r="P71" s="177">
        <f t="shared" ref="P71" si="158">VLOOKUP(C71,$X$17:$AC$23,5,FALSE)</f>
        <v>405</v>
      </c>
      <c r="Q71" s="164" t="str">
        <f t="shared" ref="Q71" si="159">IF(E71=""," ",IF(E71&lt;=O71,"не обнаружено",IF(E71&gt;=P71,"выше диапазона",E71)))</f>
        <v xml:space="preserve"> </v>
      </c>
      <c r="R71" s="165"/>
      <c r="S71" s="168" t="str">
        <f t="shared" ref="S71" si="160">IF(OR(Q71="не обнаружено",Q71="выше диапазона"),"",N71)</f>
        <v xml:space="preserve"> </v>
      </c>
      <c r="T71" s="170"/>
      <c r="W71" s="74"/>
      <c r="Y71" s="74"/>
      <c r="Z71" s="74"/>
    </row>
    <row r="72" spans="1:26" ht="14.25" customHeight="1">
      <c r="A72" s="171"/>
      <c r="B72" s="172"/>
      <c r="C72" s="174"/>
      <c r="D72" s="108" t="str">
        <f>'Продоскрин-Бацитрацин'!M76</f>
        <v>менее 9,0</v>
      </c>
      <c r="E72" s="162"/>
      <c r="F72" s="163"/>
      <c r="G72" s="162"/>
      <c r="H72" s="162"/>
      <c r="I72" s="163"/>
      <c r="J72" s="163"/>
      <c r="K72" s="162"/>
      <c r="L72" s="163"/>
      <c r="M72" s="163"/>
      <c r="N72" s="162"/>
      <c r="O72" s="176"/>
      <c r="P72" s="177"/>
      <c r="Q72" s="166"/>
      <c r="R72" s="167"/>
      <c r="S72" s="169"/>
      <c r="T72" s="170"/>
      <c r="W72" s="74"/>
      <c r="Y72" s="74"/>
      <c r="Z72" s="74"/>
    </row>
    <row r="73" spans="1:26" ht="14.25" customHeight="1">
      <c r="A73" s="171">
        <v>25</v>
      </c>
      <c r="B73" s="172">
        <f>'Продоскрин-Бацитрацин'!B77</f>
        <v>0</v>
      </c>
      <c r="C73" s="173" t="s">
        <v>33</v>
      </c>
      <c r="D73" s="108" t="str">
        <f>'Продоскрин-Бацитрацин'!M77</f>
        <v>менее 9,0</v>
      </c>
      <c r="E73" s="162" t="str">
        <f t="shared" ref="E73" si="161">IF(D73="","",IF(D74="","",IF(OR(D73="менее 9,0",D73="менее 9,0"),"",AVERAGE(D73:D74))))</f>
        <v/>
      </c>
      <c r="F73" s="163">
        <f t="shared" ref="F73" si="162">VLOOKUP(C73,$X$17:$AC$23,2,FALSE)</f>
        <v>17</v>
      </c>
      <c r="G73" s="162" t="str">
        <f>IF(E73=""," ",IF(R73=O73,"0",IF(R73=P73,"0",(0.01*F73*E73))))</f>
        <v xml:space="preserve"> </v>
      </c>
      <c r="H73" s="162" t="str">
        <f>IF(E73=""," ",IF(R73=O73,"0",IF(R73=P73,"0",(ABS(D73-D74)))))</f>
        <v xml:space="preserve"> </v>
      </c>
      <c r="I73" s="163" t="str">
        <f>IF(E73=""," ",IF(R73=O73," ",IF(R73=P73," ",IF(G73&gt;H73,"приемлемо","неприемлемо"))))</f>
        <v xml:space="preserve"> </v>
      </c>
      <c r="J73" s="163">
        <f t="shared" ref="J73" si="163">VLOOKUP(C73,$X$17:$AC$23,3,FALSE)</f>
        <v>17</v>
      </c>
      <c r="K73" s="162" t="str">
        <f>IF(E73=""," ",IF(R73=O73,"0",IF(R73=P73,"0",(0.01*J73*E73))))</f>
        <v xml:space="preserve"> </v>
      </c>
      <c r="L73" s="163" t="str">
        <f>IF(E73=""," ",IF(R73=O73," ",IF(R73=P73," ",IF(H73&lt;K73,"приемлемо","неприемлемо"))))</f>
        <v xml:space="preserve"> </v>
      </c>
      <c r="M73" s="163">
        <f t="shared" ref="M73" si="164">VLOOKUP(C73,$X$17:$AC$23,6,FALSE)</f>
        <v>16</v>
      </c>
      <c r="N73" s="162" t="str">
        <f>IF(E73=""," ",IF(R73=O73,"0",IF(R73=P73,"0",(0.01*M73*E73))))</f>
        <v xml:space="preserve"> </v>
      </c>
      <c r="O73" s="175">
        <f>VLOOKUP(C73,$X$17:$AC$23,4,FALSE)</f>
        <v>9</v>
      </c>
      <c r="P73" s="177">
        <f t="shared" ref="P73" si="165">VLOOKUP(C73,$X$17:$AC$23,5,FALSE)</f>
        <v>405</v>
      </c>
      <c r="Q73" s="164" t="str">
        <f t="shared" ref="Q73" si="166">IF(E73=""," ",IF(E73&lt;=O73,"не обнаружено",IF(E73&gt;=P73,"выше диапазона",E73)))</f>
        <v xml:space="preserve"> </v>
      </c>
      <c r="R73" s="165"/>
      <c r="S73" s="168" t="str">
        <f t="shared" ref="S73" si="167">IF(OR(Q73="не обнаружено",Q73="выше диапазона"),"",N73)</f>
        <v xml:space="preserve"> </v>
      </c>
      <c r="T73" s="170"/>
      <c r="W73" s="74"/>
      <c r="Y73" s="74"/>
      <c r="Z73" s="74"/>
    </row>
    <row r="74" spans="1:26" ht="14.25" customHeight="1">
      <c r="A74" s="171"/>
      <c r="B74" s="172"/>
      <c r="C74" s="174"/>
      <c r="D74" s="108" t="str">
        <f>'Продоскрин-Бацитрацин'!M78</f>
        <v>менее 9,0</v>
      </c>
      <c r="E74" s="162"/>
      <c r="F74" s="163"/>
      <c r="G74" s="162"/>
      <c r="H74" s="162"/>
      <c r="I74" s="163"/>
      <c r="J74" s="163"/>
      <c r="K74" s="162"/>
      <c r="L74" s="163"/>
      <c r="M74" s="163"/>
      <c r="N74" s="162"/>
      <c r="O74" s="176"/>
      <c r="P74" s="177"/>
      <c r="Q74" s="166"/>
      <c r="R74" s="167"/>
      <c r="S74" s="169"/>
      <c r="T74" s="170"/>
      <c r="W74" s="74"/>
      <c r="Y74" s="74"/>
      <c r="Z74" s="74"/>
    </row>
    <row r="75" spans="1:26" ht="14.25" customHeight="1">
      <c r="A75" s="171">
        <v>26</v>
      </c>
      <c r="B75" s="172">
        <f>'Продоскрин-Бацитрацин'!B79</f>
        <v>0</v>
      </c>
      <c r="C75" s="173" t="s">
        <v>33</v>
      </c>
      <c r="D75" s="108" t="str">
        <f>'Продоскрин-Бацитрацин'!M79</f>
        <v>менее 9,0</v>
      </c>
      <c r="E75" s="162" t="str">
        <f t="shared" ref="E75" si="168">IF(D75="","",IF(D76="","",IF(OR(D75="менее 9,0",D75="менее 9,0"),"",AVERAGE(D75:D76))))</f>
        <v/>
      </c>
      <c r="F75" s="163">
        <f t="shared" ref="F75" si="169">VLOOKUP(C75,$X$17:$AC$23,2,FALSE)</f>
        <v>17</v>
      </c>
      <c r="G75" s="162" t="str">
        <f>IF(E75=""," ",IF(R75=O75,"0",IF(R75=P75,"0",(0.01*F75*E75))))</f>
        <v xml:space="preserve"> </v>
      </c>
      <c r="H75" s="162" t="str">
        <f>IF(E75=""," ",IF(R75=O75,"0",IF(R75=P75,"0",(ABS(D75-D76)))))</f>
        <v xml:space="preserve"> </v>
      </c>
      <c r="I75" s="163" t="str">
        <f>IF(E75=""," ",IF(R75=O75," ",IF(R75=P75," ",IF(G75&gt;H75,"приемлемо","неприемлемо"))))</f>
        <v xml:space="preserve"> </v>
      </c>
      <c r="J75" s="163">
        <f t="shared" ref="J75" si="170">VLOOKUP(C75,$X$17:$AC$23,3,FALSE)</f>
        <v>17</v>
      </c>
      <c r="K75" s="162" t="str">
        <f>IF(E75=""," ",IF(R75=O75,"0",IF(R75=P75,"0",(0.01*J75*E75))))</f>
        <v xml:space="preserve"> </v>
      </c>
      <c r="L75" s="163" t="str">
        <f>IF(E75=""," ",IF(R75=O75," ",IF(R75=P75," ",IF(H75&lt;K75,"приемлемо","неприемлемо"))))</f>
        <v xml:space="preserve"> </v>
      </c>
      <c r="M75" s="163">
        <f t="shared" ref="M75" si="171">VLOOKUP(C75,$X$17:$AC$23,6,FALSE)</f>
        <v>16</v>
      </c>
      <c r="N75" s="162" t="str">
        <f>IF(E75=""," ",IF(R75=O75,"0",IF(R75=P75,"0",(0.01*M75*E75))))</f>
        <v xml:space="preserve"> </v>
      </c>
      <c r="O75" s="175">
        <f>VLOOKUP(C75,$X$17:$AC$23,4,FALSE)</f>
        <v>9</v>
      </c>
      <c r="P75" s="177">
        <f t="shared" ref="P75" si="172">VLOOKUP(C75,$X$17:$AC$23,5,FALSE)</f>
        <v>405</v>
      </c>
      <c r="Q75" s="164" t="str">
        <f t="shared" ref="Q75" si="173">IF(E75=""," ",IF(E75&lt;=O75,"не обнаружено",IF(E75&gt;=P75,"выше диапазона",E75)))</f>
        <v xml:space="preserve"> </v>
      </c>
      <c r="R75" s="165"/>
      <c r="S75" s="168" t="str">
        <f t="shared" ref="S75" si="174">IF(OR(Q75="не обнаружено",Q75="выше диапазона"),"",N75)</f>
        <v xml:space="preserve"> </v>
      </c>
      <c r="T75" s="170"/>
      <c r="W75" s="74"/>
      <c r="Y75" s="74"/>
      <c r="Z75" s="74"/>
    </row>
    <row r="76" spans="1:26" ht="14.25" customHeight="1">
      <c r="A76" s="171"/>
      <c r="B76" s="172"/>
      <c r="C76" s="174"/>
      <c r="D76" s="108" t="str">
        <f>'Продоскрин-Бацитрацин'!M80</f>
        <v>менее 9,0</v>
      </c>
      <c r="E76" s="162"/>
      <c r="F76" s="163"/>
      <c r="G76" s="162"/>
      <c r="H76" s="162"/>
      <c r="I76" s="163"/>
      <c r="J76" s="163"/>
      <c r="K76" s="162"/>
      <c r="L76" s="163"/>
      <c r="M76" s="163"/>
      <c r="N76" s="162"/>
      <c r="O76" s="176"/>
      <c r="P76" s="177"/>
      <c r="Q76" s="166"/>
      <c r="R76" s="167"/>
      <c r="S76" s="169"/>
      <c r="T76" s="170"/>
      <c r="W76" s="74"/>
      <c r="Y76" s="74"/>
      <c r="Z76" s="74"/>
    </row>
    <row r="77" spans="1:26" ht="14.25" customHeight="1">
      <c r="A77" s="171">
        <v>27</v>
      </c>
      <c r="B77" s="172">
        <f>'Продоскрин-Бацитрацин'!B81</f>
        <v>0</v>
      </c>
      <c r="C77" s="173" t="s">
        <v>33</v>
      </c>
      <c r="D77" s="108" t="str">
        <f>'Продоскрин-Бацитрацин'!M81</f>
        <v>менее 9,0</v>
      </c>
      <c r="E77" s="162" t="str">
        <f t="shared" ref="E77" si="175">IF(D77="","",IF(D78="","",IF(OR(D77="менее 9,0",D77="менее 9,0"),"",AVERAGE(D77:D78))))</f>
        <v/>
      </c>
      <c r="F77" s="163">
        <f t="shared" ref="F77" si="176">VLOOKUP(C77,$X$17:$AC$23,2,FALSE)</f>
        <v>17</v>
      </c>
      <c r="G77" s="162" t="str">
        <f>IF(E77=""," ",IF(R77=O77,"0",IF(R77=P77,"0",(0.01*F77*E77))))</f>
        <v xml:space="preserve"> </v>
      </c>
      <c r="H77" s="162" t="str">
        <f>IF(E77=""," ",IF(R77=O77,"0",IF(R77=P77,"0",(ABS(D77-D78)))))</f>
        <v xml:space="preserve"> </v>
      </c>
      <c r="I77" s="163" t="str">
        <f>IF(E77=""," ",IF(R77=O77," ",IF(R77=P77," ",IF(G77&gt;H77,"приемлемо","неприемлемо"))))</f>
        <v xml:space="preserve"> </v>
      </c>
      <c r="J77" s="163">
        <f t="shared" ref="J77" si="177">VLOOKUP(C77,$X$17:$AC$23,3,FALSE)</f>
        <v>17</v>
      </c>
      <c r="K77" s="162" t="str">
        <f>IF(E77=""," ",IF(R77=O77,"0",IF(R77=P77,"0",(0.01*J77*E77))))</f>
        <v xml:space="preserve"> </v>
      </c>
      <c r="L77" s="163" t="str">
        <f>IF(E77=""," ",IF(R77=O77," ",IF(R77=P77," ",IF(H77&lt;K77,"приемлемо","неприемлемо"))))</f>
        <v xml:space="preserve"> </v>
      </c>
      <c r="M77" s="163">
        <f t="shared" ref="M77" si="178">VLOOKUP(C77,$X$17:$AC$23,6,FALSE)</f>
        <v>16</v>
      </c>
      <c r="N77" s="162" t="str">
        <f>IF(E77=""," ",IF(R77=O77,"0",IF(R77=P77,"0",(0.01*M77*E77))))</f>
        <v xml:space="preserve"> </v>
      </c>
      <c r="O77" s="175">
        <f>VLOOKUP(C77,$X$17:$AC$23,4,FALSE)</f>
        <v>9</v>
      </c>
      <c r="P77" s="177">
        <f t="shared" ref="P77" si="179">VLOOKUP(C77,$X$17:$AC$23,5,FALSE)</f>
        <v>405</v>
      </c>
      <c r="Q77" s="164" t="str">
        <f t="shared" ref="Q77" si="180">IF(E77=""," ",IF(E77&lt;=O77,"не обнаружено",IF(E77&gt;=P77,"выше диапазона",E77)))</f>
        <v xml:space="preserve"> </v>
      </c>
      <c r="R77" s="165"/>
      <c r="S77" s="168" t="str">
        <f t="shared" ref="S77" si="181">IF(OR(Q77="не обнаружено",Q77="выше диапазона"),"",N77)</f>
        <v xml:space="preserve"> </v>
      </c>
      <c r="T77" s="170"/>
      <c r="W77" s="74"/>
      <c r="Y77" s="74"/>
      <c r="Z77" s="74"/>
    </row>
    <row r="78" spans="1:26" ht="14.25" customHeight="1">
      <c r="A78" s="171"/>
      <c r="B78" s="172"/>
      <c r="C78" s="174"/>
      <c r="D78" s="108" t="str">
        <f>'Продоскрин-Бацитрацин'!M82</f>
        <v>менее 9,0</v>
      </c>
      <c r="E78" s="162"/>
      <c r="F78" s="163"/>
      <c r="G78" s="162"/>
      <c r="H78" s="162"/>
      <c r="I78" s="163"/>
      <c r="J78" s="163"/>
      <c r="K78" s="162"/>
      <c r="L78" s="163"/>
      <c r="M78" s="163"/>
      <c r="N78" s="162"/>
      <c r="O78" s="176"/>
      <c r="P78" s="177"/>
      <c r="Q78" s="166"/>
      <c r="R78" s="167"/>
      <c r="S78" s="169"/>
      <c r="T78" s="170"/>
      <c r="W78" s="74"/>
      <c r="Y78" s="74"/>
      <c r="Z78" s="74"/>
    </row>
    <row r="79" spans="1:26" ht="14.25" customHeight="1">
      <c r="A79" s="171">
        <v>28</v>
      </c>
      <c r="B79" s="172">
        <f>'Продоскрин-Бацитрацин'!B83</f>
        <v>0</v>
      </c>
      <c r="C79" s="173" t="s">
        <v>33</v>
      </c>
      <c r="D79" s="108" t="str">
        <f>'Продоскрин-Бацитрацин'!M83</f>
        <v>менее 9,0</v>
      </c>
      <c r="E79" s="162" t="str">
        <f t="shared" ref="E79" si="182">IF(D79="","",IF(D80="","",IF(OR(D79="менее 9,0",D79="менее 9,0"),"",AVERAGE(D79:D80))))</f>
        <v/>
      </c>
      <c r="F79" s="163">
        <f t="shared" ref="F79" si="183">VLOOKUP(C79,$X$17:$AC$23,2,FALSE)</f>
        <v>17</v>
      </c>
      <c r="G79" s="162" t="str">
        <f>IF(E79=""," ",IF(R79=O79,"0",IF(R79=P79,"0",(0.01*F79*E79))))</f>
        <v xml:space="preserve"> </v>
      </c>
      <c r="H79" s="162" t="str">
        <f>IF(E79=""," ",IF(R79=O79,"0",IF(R79=P79,"0",(ABS(D79-D80)))))</f>
        <v xml:space="preserve"> </v>
      </c>
      <c r="I79" s="163" t="str">
        <f>IF(E79=""," ",IF(R79=O79," ",IF(R79=P79," ",IF(G79&gt;H79,"приемлемо","неприемлемо"))))</f>
        <v xml:space="preserve"> </v>
      </c>
      <c r="J79" s="163">
        <f t="shared" ref="J79" si="184">VLOOKUP(C79,$X$17:$AC$23,3,FALSE)</f>
        <v>17</v>
      </c>
      <c r="K79" s="162" t="str">
        <f>IF(E79=""," ",IF(R79=O79,"0",IF(R79=P79,"0",(0.01*J79*E79))))</f>
        <v xml:space="preserve"> </v>
      </c>
      <c r="L79" s="163" t="str">
        <f>IF(E79=""," ",IF(R79=O79," ",IF(R79=P79," ",IF(H79&lt;K79,"приемлемо","неприемлемо"))))</f>
        <v xml:space="preserve"> </v>
      </c>
      <c r="M79" s="163">
        <f t="shared" ref="M79" si="185">VLOOKUP(C79,$X$17:$AC$23,6,FALSE)</f>
        <v>16</v>
      </c>
      <c r="N79" s="162" t="str">
        <f>IF(E79=""," ",IF(R79=O79,"0",IF(R79=P79,"0",(0.01*M79*E79))))</f>
        <v xml:space="preserve"> </v>
      </c>
      <c r="O79" s="175">
        <f>VLOOKUP(C79,$X$17:$AC$23,4,FALSE)</f>
        <v>9</v>
      </c>
      <c r="P79" s="177">
        <f t="shared" ref="P79" si="186">VLOOKUP(C79,$X$17:$AC$23,5,FALSE)</f>
        <v>405</v>
      </c>
      <c r="Q79" s="164" t="str">
        <f t="shared" ref="Q79" si="187">IF(E79=""," ",IF(E79&lt;=O79,"не обнаружено",IF(E79&gt;=P79,"выше диапазона",E79)))</f>
        <v xml:space="preserve"> </v>
      </c>
      <c r="R79" s="165"/>
      <c r="S79" s="168" t="str">
        <f t="shared" ref="S79" si="188">IF(OR(Q79="не обнаружено",Q79="выше диапазона"),"",N79)</f>
        <v xml:space="preserve"> </v>
      </c>
      <c r="T79" s="170"/>
      <c r="W79" s="74"/>
      <c r="Y79" s="74"/>
      <c r="Z79" s="74"/>
    </row>
    <row r="80" spans="1:26" ht="14.25" customHeight="1">
      <c r="A80" s="171"/>
      <c r="B80" s="172"/>
      <c r="C80" s="174"/>
      <c r="D80" s="108" t="str">
        <f>'Продоскрин-Бацитрацин'!M84</f>
        <v>менее 9,0</v>
      </c>
      <c r="E80" s="162"/>
      <c r="F80" s="163"/>
      <c r="G80" s="162"/>
      <c r="H80" s="162"/>
      <c r="I80" s="163"/>
      <c r="J80" s="163"/>
      <c r="K80" s="162"/>
      <c r="L80" s="163"/>
      <c r="M80" s="163"/>
      <c r="N80" s="162"/>
      <c r="O80" s="176"/>
      <c r="P80" s="177"/>
      <c r="Q80" s="166"/>
      <c r="R80" s="167"/>
      <c r="S80" s="169"/>
      <c r="T80" s="170"/>
      <c r="W80" s="74"/>
      <c r="Y80" s="74"/>
      <c r="Z80" s="74"/>
    </row>
    <row r="81" spans="1:26" ht="14.25" customHeight="1">
      <c r="A81" s="171">
        <v>29</v>
      </c>
      <c r="B81" s="172">
        <f>'Продоскрин-Бацитрацин'!B85</f>
        <v>0</v>
      </c>
      <c r="C81" s="173" t="s">
        <v>33</v>
      </c>
      <c r="D81" s="108" t="str">
        <f>'Продоскрин-Бацитрацин'!M85</f>
        <v>менее 9,0</v>
      </c>
      <c r="E81" s="162" t="str">
        <f t="shared" ref="E81" si="189">IF(D81="","",IF(D82="","",IF(OR(D81="менее 9,0",D81="менее 9,0"),"",AVERAGE(D81:D82))))</f>
        <v/>
      </c>
      <c r="F81" s="163">
        <f t="shared" ref="F81" si="190">VLOOKUP(C81,$X$17:$AC$23,2,FALSE)</f>
        <v>17</v>
      </c>
      <c r="G81" s="162" t="str">
        <f>IF(E81=""," ",IF(R81=O81,"0",IF(R81=P81,"0",(0.01*F81*E81))))</f>
        <v xml:space="preserve"> </v>
      </c>
      <c r="H81" s="162" t="str">
        <f>IF(E81=""," ",IF(R81=O81,"0",IF(R81=P81,"0",(ABS(D81-D82)))))</f>
        <v xml:space="preserve"> </v>
      </c>
      <c r="I81" s="163" t="str">
        <f>IF(E81=""," ",IF(R81=O81," ",IF(R81=P81," ",IF(G81&gt;H81,"приемлемо","неприемлемо"))))</f>
        <v xml:space="preserve"> </v>
      </c>
      <c r="J81" s="163">
        <f t="shared" ref="J81" si="191">VLOOKUP(C81,$X$17:$AC$23,3,FALSE)</f>
        <v>17</v>
      </c>
      <c r="K81" s="162" t="str">
        <f>IF(E81=""," ",IF(R81=O81,"0",IF(R81=P81,"0",(0.01*J81*E81))))</f>
        <v xml:space="preserve"> </v>
      </c>
      <c r="L81" s="163" t="str">
        <f>IF(E81=""," ",IF(R81=O81," ",IF(R81=P81," ",IF(H81&lt;K81,"приемлемо","неприемлемо"))))</f>
        <v xml:space="preserve"> </v>
      </c>
      <c r="M81" s="163">
        <f t="shared" ref="M81" si="192">VLOOKUP(C81,$X$17:$AC$23,6,FALSE)</f>
        <v>16</v>
      </c>
      <c r="N81" s="162" t="str">
        <f>IF(E81=""," ",IF(R81=O81,"0",IF(R81=P81,"0",(0.01*M81*E81))))</f>
        <v xml:space="preserve"> </v>
      </c>
      <c r="O81" s="175">
        <f>VLOOKUP(C81,$X$17:$AC$23,4,FALSE)</f>
        <v>9</v>
      </c>
      <c r="P81" s="177">
        <f t="shared" ref="P81" si="193">VLOOKUP(C81,$X$17:$AC$23,5,FALSE)</f>
        <v>405</v>
      </c>
      <c r="Q81" s="164" t="str">
        <f t="shared" ref="Q81" si="194">IF(E81=""," ",IF(E81&lt;=O81,"не обнаружено",IF(E81&gt;=P81,"выше диапазона",E81)))</f>
        <v xml:space="preserve"> </v>
      </c>
      <c r="R81" s="165"/>
      <c r="S81" s="168" t="str">
        <f t="shared" ref="S81" si="195">IF(OR(Q81="не обнаружено",Q81="выше диапазона"),"",N81)</f>
        <v xml:space="preserve"> </v>
      </c>
      <c r="T81" s="170"/>
      <c r="W81" s="74"/>
      <c r="Y81" s="74"/>
      <c r="Z81" s="74"/>
    </row>
    <row r="82" spans="1:26" ht="14.25" customHeight="1">
      <c r="A82" s="171"/>
      <c r="B82" s="172"/>
      <c r="C82" s="174"/>
      <c r="D82" s="108" t="str">
        <f>'Продоскрин-Бацитрацин'!M86</f>
        <v>менее 9,0</v>
      </c>
      <c r="E82" s="162"/>
      <c r="F82" s="163"/>
      <c r="G82" s="162"/>
      <c r="H82" s="162"/>
      <c r="I82" s="163"/>
      <c r="J82" s="163"/>
      <c r="K82" s="162"/>
      <c r="L82" s="163"/>
      <c r="M82" s="163"/>
      <c r="N82" s="162"/>
      <c r="O82" s="176"/>
      <c r="P82" s="177"/>
      <c r="Q82" s="166"/>
      <c r="R82" s="167"/>
      <c r="S82" s="169"/>
      <c r="T82" s="170"/>
      <c r="W82" s="74"/>
      <c r="Y82" s="74"/>
      <c r="Z82" s="74"/>
    </row>
    <row r="83" spans="1:26" ht="14.25" customHeight="1">
      <c r="A83" s="171">
        <v>30</v>
      </c>
      <c r="B83" s="172">
        <f>'Продоскрин-Бацитрацин'!B87</f>
        <v>0</v>
      </c>
      <c r="C83" s="173" t="s">
        <v>33</v>
      </c>
      <c r="D83" s="108" t="str">
        <f>'Продоскрин-Бацитрацин'!M87</f>
        <v>менее 9,0</v>
      </c>
      <c r="E83" s="162" t="str">
        <f t="shared" ref="E83" si="196">IF(D83="","",IF(D84="","",IF(OR(D83="менее 9,0",D83="менее 9,0"),"",AVERAGE(D83:D84))))</f>
        <v/>
      </c>
      <c r="F83" s="163">
        <f t="shared" ref="F83" si="197">VLOOKUP(C83,$X$17:$AC$23,2,FALSE)</f>
        <v>17</v>
      </c>
      <c r="G83" s="162" t="str">
        <f>IF(E83=""," ",IF(R83=O83,"0",IF(R83=P83,"0",(0.01*F83*E83))))</f>
        <v xml:space="preserve"> </v>
      </c>
      <c r="H83" s="162" t="str">
        <f>IF(E83=""," ",IF(R83=O83,"0",IF(R83=P83,"0",(ABS(D83-D84)))))</f>
        <v xml:space="preserve"> </v>
      </c>
      <c r="I83" s="163" t="str">
        <f>IF(E83=""," ",IF(R83=O83," ",IF(R83=P83," ",IF(G83&gt;H83,"приемлемо","неприемлемо"))))</f>
        <v xml:space="preserve"> </v>
      </c>
      <c r="J83" s="163">
        <f t="shared" ref="J83" si="198">VLOOKUP(C83,$X$17:$AC$23,3,FALSE)</f>
        <v>17</v>
      </c>
      <c r="K83" s="162" t="str">
        <f>IF(E83=""," ",IF(R83=O83,"0",IF(R83=P83,"0",(0.01*J83*E83))))</f>
        <v xml:space="preserve"> </v>
      </c>
      <c r="L83" s="163" t="str">
        <f>IF(E83=""," ",IF(R83=O83," ",IF(R83=P83," ",IF(H83&lt;K83,"приемлемо","неприемлемо"))))</f>
        <v xml:space="preserve"> </v>
      </c>
      <c r="M83" s="163">
        <f t="shared" ref="M83" si="199">VLOOKUP(C83,$X$17:$AC$23,6,FALSE)</f>
        <v>16</v>
      </c>
      <c r="N83" s="162" t="str">
        <f>IF(E83=""," ",IF(R83=O83,"0",IF(R83=P83,"0",(0.01*M83*E83))))</f>
        <v xml:space="preserve"> </v>
      </c>
      <c r="O83" s="175">
        <f>VLOOKUP(C83,$X$17:$AC$23,4,FALSE)</f>
        <v>9</v>
      </c>
      <c r="P83" s="177">
        <f t="shared" ref="P83" si="200">VLOOKUP(C83,$X$17:$AC$23,5,FALSE)</f>
        <v>405</v>
      </c>
      <c r="Q83" s="164" t="str">
        <f t="shared" ref="Q83" si="201">IF(E83=""," ",IF(E83&lt;=O83,"не обнаружено",IF(E83&gt;=P83,"выше диапазона",E83)))</f>
        <v xml:space="preserve"> </v>
      </c>
      <c r="R83" s="165"/>
      <c r="S83" s="168" t="str">
        <f t="shared" ref="S83" si="202">IF(OR(Q83="не обнаружено",Q83="выше диапазона"),"",N83)</f>
        <v xml:space="preserve"> </v>
      </c>
      <c r="T83" s="170"/>
      <c r="W83" s="74"/>
      <c r="Y83" s="74"/>
      <c r="Z83" s="74"/>
    </row>
    <row r="84" spans="1:26" ht="14.25" customHeight="1">
      <c r="A84" s="171"/>
      <c r="B84" s="172"/>
      <c r="C84" s="174"/>
      <c r="D84" s="108" t="str">
        <f>'Продоскрин-Бацитрацин'!M88</f>
        <v>менее 9,0</v>
      </c>
      <c r="E84" s="162"/>
      <c r="F84" s="163"/>
      <c r="G84" s="162"/>
      <c r="H84" s="162"/>
      <c r="I84" s="163"/>
      <c r="J84" s="163"/>
      <c r="K84" s="162"/>
      <c r="L84" s="163"/>
      <c r="M84" s="163"/>
      <c r="N84" s="162"/>
      <c r="O84" s="176"/>
      <c r="P84" s="177"/>
      <c r="Q84" s="166"/>
      <c r="R84" s="167"/>
      <c r="S84" s="169"/>
      <c r="T84" s="170"/>
      <c r="W84" s="74"/>
      <c r="Y84" s="74"/>
      <c r="Z84" s="74"/>
    </row>
    <row r="85" spans="1:26" ht="14.25" customHeight="1">
      <c r="A85" s="171">
        <v>31</v>
      </c>
      <c r="B85" s="172">
        <f>'Продоскрин-Бацитрацин'!B89</f>
        <v>0</v>
      </c>
      <c r="C85" s="173" t="s">
        <v>33</v>
      </c>
      <c r="D85" s="108" t="str">
        <f>'Продоскрин-Бацитрацин'!M89</f>
        <v>менее 9,0</v>
      </c>
      <c r="E85" s="162" t="str">
        <f t="shared" ref="E85" si="203">IF(D85="","",IF(D86="","",IF(OR(D85="менее 9,0",D85="менее 9,0"),"",AVERAGE(D85:D86))))</f>
        <v/>
      </c>
      <c r="F85" s="163">
        <f t="shared" ref="F85" si="204">VLOOKUP(C85,$X$17:$AC$23,2,FALSE)</f>
        <v>17</v>
      </c>
      <c r="G85" s="162" t="str">
        <f>IF(E85=""," ",IF(R85=O85,"0",IF(R85=P85,"0",(0.01*F85*E85))))</f>
        <v xml:space="preserve"> </v>
      </c>
      <c r="H85" s="162" t="str">
        <f>IF(E85=""," ",IF(R85=O85,"0",IF(R85=P85,"0",(ABS(D85-D86)))))</f>
        <v xml:space="preserve"> </v>
      </c>
      <c r="I85" s="163" t="str">
        <f>IF(E85=""," ",IF(R85=O85," ",IF(R85=P85," ",IF(G85&gt;H85,"приемлемо","неприемлемо"))))</f>
        <v xml:space="preserve"> </v>
      </c>
      <c r="J85" s="163">
        <f t="shared" ref="J85" si="205">VLOOKUP(C85,$X$17:$AC$23,3,FALSE)</f>
        <v>17</v>
      </c>
      <c r="K85" s="162" t="str">
        <f>IF(E85=""," ",IF(R85=O85,"0",IF(R85=P85,"0",(0.01*J85*E85))))</f>
        <v xml:space="preserve"> </v>
      </c>
      <c r="L85" s="163" t="str">
        <f>IF(E85=""," ",IF(R85=O85," ",IF(R85=P85," ",IF(H85&lt;K85,"приемлемо","неприемлемо"))))</f>
        <v xml:space="preserve"> </v>
      </c>
      <c r="M85" s="163">
        <f t="shared" ref="M85" si="206">VLOOKUP(C85,$X$17:$AC$23,6,FALSE)</f>
        <v>16</v>
      </c>
      <c r="N85" s="162" t="str">
        <f>IF(E85=""," ",IF(R85=O85,"0",IF(R85=P85,"0",(0.01*M85*E85))))</f>
        <v xml:space="preserve"> </v>
      </c>
      <c r="O85" s="175">
        <f>VLOOKUP(C85,$X$17:$AC$23,4,FALSE)</f>
        <v>9</v>
      </c>
      <c r="P85" s="177">
        <f t="shared" ref="P85" si="207">VLOOKUP(C85,$X$17:$AC$23,5,FALSE)</f>
        <v>405</v>
      </c>
      <c r="Q85" s="164" t="str">
        <f t="shared" ref="Q85" si="208">IF(E85=""," ",IF(E85&lt;=O85,"не обнаружено",IF(E85&gt;=P85,"выше диапазона",E85)))</f>
        <v xml:space="preserve"> </v>
      </c>
      <c r="R85" s="165"/>
      <c r="S85" s="168" t="str">
        <f t="shared" ref="S85" si="209">IF(OR(Q85="не обнаружено",Q85="выше диапазона"),"",N85)</f>
        <v xml:space="preserve"> </v>
      </c>
      <c r="T85" s="170"/>
      <c r="W85" s="74"/>
      <c r="Y85" s="74"/>
      <c r="Z85" s="74"/>
    </row>
    <row r="86" spans="1:26" ht="14.25" customHeight="1">
      <c r="A86" s="171"/>
      <c r="B86" s="172"/>
      <c r="C86" s="174"/>
      <c r="D86" s="108" t="str">
        <f>'Продоскрин-Бацитрацин'!M90</f>
        <v>менее 9,0</v>
      </c>
      <c r="E86" s="162"/>
      <c r="F86" s="163"/>
      <c r="G86" s="162"/>
      <c r="H86" s="162"/>
      <c r="I86" s="163"/>
      <c r="J86" s="163"/>
      <c r="K86" s="162"/>
      <c r="L86" s="163"/>
      <c r="M86" s="163"/>
      <c r="N86" s="162"/>
      <c r="O86" s="176"/>
      <c r="P86" s="177"/>
      <c r="Q86" s="166"/>
      <c r="R86" s="167"/>
      <c r="S86" s="169"/>
      <c r="T86" s="170"/>
      <c r="W86" s="74"/>
      <c r="Y86" s="74"/>
      <c r="Z86" s="74"/>
    </row>
    <row r="87" spans="1:26" ht="14.25" customHeight="1">
      <c r="A87" s="171">
        <v>32</v>
      </c>
      <c r="B87" s="172">
        <f>'Продоскрин-Бацитрацин'!B91</f>
        <v>0</v>
      </c>
      <c r="C87" s="173" t="s">
        <v>33</v>
      </c>
      <c r="D87" s="108" t="str">
        <f>'Продоскрин-Бацитрацин'!M91</f>
        <v>менее 9,0</v>
      </c>
      <c r="E87" s="162" t="str">
        <f t="shared" ref="E87" si="210">IF(D87="","",IF(D88="","",IF(OR(D87="менее 9,0",D87="менее 9,0"),"",AVERAGE(D87:D88))))</f>
        <v/>
      </c>
      <c r="F87" s="163">
        <f t="shared" ref="F87" si="211">VLOOKUP(C87,$X$17:$AC$23,2,FALSE)</f>
        <v>17</v>
      </c>
      <c r="G87" s="162" t="str">
        <f>IF(E87=""," ",IF(R87=O87,"0",IF(R87=P87,"0",(0.01*F87*E87))))</f>
        <v xml:space="preserve"> </v>
      </c>
      <c r="H87" s="162" t="str">
        <f>IF(E87=""," ",IF(R87=O87,"0",IF(R87=P87,"0",(ABS(D87-D88)))))</f>
        <v xml:space="preserve"> </v>
      </c>
      <c r="I87" s="163" t="str">
        <f>IF(E87=""," ",IF(R87=O87," ",IF(R87=P87," ",IF(G87&gt;H87,"приемлемо","неприемлемо"))))</f>
        <v xml:space="preserve"> </v>
      </c>
      <c r="J87" s="163">
        <f t="shared" ref="J87" si="212">VLOOKUP(C87,$X$17:$AC$23,3,FALSE)</f>
        <v>17</v>
      </c>
      <c r="K87" s="162" t="str">
        <f>IF(E87=""," ",IF(R87=O87,"0",IF(R87=P87,"0",(0.01*J87*E87))))</f>
        <v xml:space="preserve"> </v>
      </c>
      <c r="L87" s="163" t="str">
        <f>IF(E87=""," ",IF(R87=O87," ",IF(R87=P87," ",IF(H87&lt;K87,"приемлемо","неприемлемо"))))</f>
        <v xml:space="preserve"> </v>
      </c>
      <c r="M87" s="163">
        <f t="shared" ref="M87" si="213">VLOOKUP(C87,$X$17:$AC$23,6,FALSE)</f>
        <v>16</v>
      </c>
      <c r="N87" s="162" t="str">
        <f>IF(E87=""," ",IF(R87=O87,"0",IF(R87=P87,"0",(0.01*M87*E87))))</f>
        <v xml:space="preserve"> </v>
      </c>
      <c r="O87" s="175">
        <f>VLOOKUP(C87,$X$17:$AC$23,4,FALSE)</f>
        <v>9</v>
      </c>
      <c r="P87" s="177">
        <f t="shared" ref="P87" si="214">VLOOKUP(C87,$X$17:$AC$23,5,FALSE)</f>
        <v>405</v>
      </c>
      <c r="Q87" s="164" t="str">
        <f t="shared" ref="Q87" si="215">IF(E87=""," ",IF(E87&lt;=O87,"не обнаружено",IF(E87&gt;=P87,"выше диапазона",E87)))</f>
        <v xml:space="preserve"> </v>
      </c>
      <c r="R87" s="165"/>
      <c r="S87" s="168" t="str">
        <f t="shared" ref="S87" si="216">IF(OR(Q87="не обнаружено",Q87="выше диапазона"),"",N87)</f>
        <v xml:space="preserve"> </v>
      </c>
      <c r="T87" s="170"/>
      <c r="W87" s="74"/>
      <c r="Y87" s="74"/>
      <c r="Z87" s="74"/>
    </row>
    <row r="88" spans="1:26" ht="14.25" customHeight="1">
      <c r="A88" s="171"/>
      <c r="B88" s="172"/>
      <c r="C88" s="174"/>
      <c r="D88" s="108" t="str">
        <f>'Продоскрин-Бацитрацин'!M92</f>
        <v>менее 9,0</v>
      </c>
      <c r="E88" s="162"/>
      <c r="F88" s="163"/>
      <c r="G88" s="162"/>
      <c r="H88" s="162"/>
      <c r="I88" s="163"/>
      <c r="J88" s="163"/>
      <c r="K88" s="162"/>
      <c r="L88" s="163"/>
      <c r="M88" s="163"/>
      <c r="N88" s="162"/>
      <c r="O88" s="176"/>
      <c r="P88" s="177"/>
      <c r="Q88" s="166"/>
      <c r="R88" s="167"/>
      <c r="S88" s="169"/>
      <c r="T88" s="170"/>
      <c r="W88" s="74"/>
      <c r="Y88" s="74"/>
      <c r="Z88" s="74"/>
    </row>
    <row r="89" spans="1:26" ht="14.25" customHeight="1">
      <c r="A89" s="171">
        <v>33</v>
      </c>
      <c r="B89" s="172">
        <f>'Продоскрин-Бацитрацин'!B93</f>
        <v>0</v>
      </c>
      <c r="C89" s="173" t="s">
        <v>35</v>
      </c>
      <c r="D89" s="108" t="str">
        <f>'Продоскрин-Бацитрацин'!M93</f>
        <v>менее 9,0</v>
      </c>
      <c r="E89" s="162" t="str">
        <f t="shared" ref="E89" si="217">IF(D89="","",IF(D90="","",IF(OR(D89="менее 9,0",D89="менее 9,0"),"",AVERAGE(D89:D90))))</f>
        <v/>
      </c>
      <c r="F89" s="163">
        <f t="shared" ref="F89" si="218">VLOOKUP(C89,$X$17:$AC$23,2,FALSE)</f>
        <v>22</v>
      </c>
      <c r="G89" s="162" t="str">
        <f>IF(E89=""," ",IF(R89=O89,"0",IF(R89=P89,"0",(0.01*F89*E89))))</f>
        <v xml:space="preserve"> </v>
      </c>
      <c r="H89" s="162" t="str">
        <f>IF(E89=""," ",IF(R89=O89,"0",IF(R89=P89,"0",(ABS(D89-D90)))))</f>
        <v xml:space="preserve"> </v>
      </c>
      <c r="I89" s="163" t="str">
        <f>IF(E89=""," ",IF(R89=O89," ",IF(R89=P89," ",IF(G89&gt;H89,"приемлемо","неприемлемо"))))</f>
        <v xml:space="preserve"> </v>
      </c>
      <c r="J89" s="163">
        <f t="shared" ref="J89" si="219">VLOOKUP(C89,$X$17:$AC$23,3,FALSE)</f>
        <v>17</v>
      </c>
      <c r="K89" s="162" t="str">
        <f>IF(E89=""," ",IF(R89=O89,"0",IF(R89=P89,"0",(0.01*J89*E89))))</f>
        <v xml:space="preserve"> </v>
      </c>
      <c r="L89" s="163" t="str">
        <f>IF(E89=""," ",IF(R89=O89," ",IF(R89=P89," ",IF(H89&lt;K89,"приемлемо","неприемлемо"))))</f>
        <v xml:space="preserve"> </v>
      </c>
      <c r="M89" s="163">
        <f t="shared" ref="M89" si="220">VLOOKUP(C89,$X$17:$AC$23,6,FALSE)</f>
        <v>18</v>
      </c>
      <c r="N89" s="162" t="str">
        <f>IF(E89=""," ",IF(R89=O89,"0",IF(R89=P89,"0",(0.01*M89*E89))))</f>
        <v xml:space="preserve"> </v>
      </c>
      <c r="O89" s="175">
        <f>VLOOKUP(C89,$X$17:$AC$23,4,FALSE)</f>
        <v>9</v>
      </c>
      <c r="P89" s="177">
        <f t="shared" ref="P89" si="221">VLOOKUP(C89,$X$17:$AC$23,5,FALSE)</f>
        <v>405</v>
      </c>
      <c r="Q89" s="164" t="str">
        <f t="shared" ref="Q89" si="222">IF(E89=""," ",IF(E89&lt;=O89,"не обнаружено",IF(E89&gt;=P89,"выше диапазона",E89)))</f>
        <v xml:space="preserve"> </v>
      </c>
      <c r="R89" s="165"/>
      <c r="S89" s="168" t="str">
        <f t="shared" ref="S89" si="223">IF(OR(Q89="не обнаружено",Q89="выше диапазона"),"",N89)</f>
        <v xml:space="preserve"> </v>
      </c>
      <c r="T89" s="170"/>
      <c r="W89" s="74"/>
      <c r="Y89" s="74"/>
      <c r="Z89" s="74"/>
    </row>
    <row r="90" spans="1:26" ht="14.25" customHeight="1">
      <c r="A90" s="171"/>
      <c r="B90" s="172"/>
      <c r="C90" s="174"/>
      <c r="D90" s="108" t="str">
        <f>'Продоскрин-Бацитрацин'!M94</f>
        <v>менее 9,0</v>
      </c>
      <c r="E90" s="162"/>
      <c r="F90" s="163"/>
      <c r="G90" s="162"/>
      <c r="H90" s="162"/>
      <c r="I90" s="163"/>
      <c r="J90" s="163"/>
      <c r="K90" s="162"/>
      <c r="L90" s="163"/>
      <c r="M90" s="163"/>
      <c r="N90" s="162"/>
      <c r="O90" s="176"/>
      <c r="P90" s="177"/>
      <c r="Q90" s="166"/>
      <c r="R90" s="167"/>
      <c r="S90" s="169"/>
      <c r="T90" s="170"/>
      <c r="W90" s="74"/>
      <c r="Y90" s="74"/>
      <c r="Z90" s="74"/>
    </row>
    <row r="91" spans="1:26" ht="14.25" customHeight="1">
      <c r="A91" s="171">
        <v>34</v>
      </c>
      <c r="B91" s="172">
        <f>'Продоскрин-Бацитрацин'!B95</f>
        <v>0</v>
      </c>
      <c r="C91" s="173" t="s">
        <v>33</v>
      </c>
      <c r="D91" s="108" t="str">
        <f>'Продоскрин-Бацитрацин'!M95</f>
        <v>менее 9,0</v>
      </c>
      <c r="E91" s="162" t="str">
        <f t="shared" ref="E91" si="224">IF(D91="","",IF(D92="","",IF(OR(D91="менее 9,0",D91="менее 9,0"),"",AVERAGE(D91:D92))))</f>
        <v/>
      </c>
      <c r="F91" s="163">
        <f t="shared" ref="F91" si="225">VLOOKUP(C91,$X$17:$AC$23,2,FALSE)</f>
        <v>17</v>
      </c>
      <c r="G91" s="162" t="str">
        <f>IF(E91=""," ",IF(R91=O91,"0",IF(R91=P91,"0",(0.01*F91*E91))))</f>
        <v xml:space="preserve"> </v>
      </c>
      <c r="H91" s="162" t="str">
        <f>IF(E91=""," ",IF(R91=O91,"0",IF(R91=P91,"0",(ABS(D91-D92)))))</f>
        <v xml:space="preserve"> </v>
      </c>
      <c r="I91" s="163" t="str">
        <f>IF(E91=""," ",IF(R91=O91," ",IF(R91=P91," ",IF(G91&gt;H91,"приемлемо","неприемлемо"))))</f>
        <v xml:space="preserve"> </v>
      </c>
      <c r="J91" s="163">
        <f t="shared" ref="J91" si="226">VLOOKUP(C91,$X$17:$AC$23,3,FALSE)</f>
        <v>17</v>
      </c>
      <c r="K91" s="162" t="str">
        <f>IF(E91=""," ",IF(R91=O91,"0",IF(R91=P91,"0",(0.01*J91*E91))))</f>
        <v xml:space="preserve"> </v>
      </c>
      <c r="L91" s="163" t="str">
        <f>IF(E91=""," ",IF(R91=O91," ",IF(R91=P91," ",IF(H91&lt;K91,"приемлемо","неприемлемо"))))</f>
        <v xml:space="preserve"> </v>
      </c>
      <c r="M91" s="163">
        <f t="shared" ref="M91" si="227">VLOOKUP(C91,$X$17:$AC$23,6,FALSE)</f>
        <v>16</v>
      </c>
      <c r="N91" s="162" t="str">
        <f>IF(E91=""," ",IF(R91=O91,"0",IF(R91=P91,"0",(0.01*M91*E91))))</f>
        <v xml:space="preserve"> </v>
      </c>
      <c r="O91" s="175">
        <f>VLOOKUP(C91,$X$17:$AC$23,4,FALSE)</f>
        <v>9</v>
      </c>
      <c r="P91" s="177">
        <f t="shared" ref="P91" si="228">VLOOKUP(C91,$X$17:$AC$23,5,FALSE)</f>
        <v>405</v>
      </c>
      <c r="Q91" s="164" t="str">
        <f t="shared" ref="Q91" si="229">IF(E91=""," ",IF(E91&lt;=O91,"не обнаружено",IF(E91&gt;=P91,"выше диапазона",E91)))</f>
        <v xml:space="preserve"> </v>
      </c>
      <c r="R91" s="165"/>
      <c r="S91" s="168" t="str">
        <f t="shared" ref="S91" si="230">IF(OR(Q91="не обнаружено",Q91="выше диапазона"),"",N91)</f>
        <v xml:space="preserve"> </v>
      </c>
      <c r="T91" s="170"/>
      <c r="W91" s="74"/>
      <c r="Y91" s="74"/>
      <c r="Z91" s="74"/>
    </row>
    <row r="92" spans="1:26" ht="14.25" customHeight="1">
      <c r="A92" s="171"/>
      <c r="B92" s="172"/>
      <c r="C92" s="174"/>
      <c r="D92" s="108" t="str">
        <f>'Продоскрин-Бацитрацин'!M96</f>
        <v>менее 9,0</v>
      </c>
      <c r="E92" s="162"/>
      <c r="F92" s="163"/>
      <c r="G92" s="162"/>
      <c r="H92" s="162"/>
      <c r="I92" s="163"/>
      <c r="J92" s="163"/>
      <c r="K92" s="162"/>
      <c r="L92" s="163"/>
      <c r="M92" s="163"/>
      <c r="N92" s="162"/>
      <c r="O92" s="176"/>
      <c r="P92" s="177"/>
      <c r="Q92" s="166"/>
      <c r="R92" s="167"/>
      <c r="S92" s="169"/>
      <c r="T92" s="170"/>
      <c r="W92" s="74"/>
      <c r="Y92" s="74"/>
      <c r="Z92" s="74"/>
    </row>
    <row r="93" spans="1:26" ht="14.25" customHeight="1">
      <c r="A93" s="171">
        <v>35</v>
      </c>
      <c r="B93" s="172">
        <f>'Продоскрин-Бацитрацин'!B97</f>
        <v>0</v>
      </c>
      <c r="C93" s="173" t="s">
        <v>35</v>
      </c>
      <c r="D93" s="108" t="str">
        <f>'Продоскрин-Бацитрацин'!M97</f>
        <v>менее 9,0</v>
      </c>
      <c r="E93" s="162" t="str">
        <f t="shared" ref="E93" si="231">IF(D93="","",IF(D94="","",IF(OR(D93="менее 9,0",D93="менее 9,0"),"",AVERAGE(D93:D94))))</f>
        <v/>
      </c>
      <c r="F93" s="163">
        <f t="shared" ref="F93" si="232">VLOOKUP(C93,$X$17:$AC$23,2,FALSE)</f>
        <v>22</v>
      </c>
      <c r="G93" s="162" t="str">
        <f>IF(E93=""," ",IF(R93=O93,"0",IF(R93=P93,"0",(0.01*F93*E93))))</f>
        <v xml:space="preserve"> </v>
      </c>
      <c r="H93" s="162" t="str">
        <f>IF(E93=""," ",IF(R93=O93,"0",IF(R93=P93,"0",(ABS(D93-D94)))))</f>
        <v xml:space="preserve"> </v>
      </c>
      <c r="I93" s="163" t="str">
        <f>IF(E93=""," ",IF(R93=O93," ",IF(R93=P93," ",IF(G93&gt;H93,"приемлемо","неприемлемо"))))</f>
        <v xml:space="preserve"> </v>
      </c>
      <c r="J93" s="163">
        <f t="shared" ref="J93" si="233">VLOOKUP(C93,$X$17:$AC$23,3,FALSE)</f>
        <v>17</v>
      </c>
      <c r="K93" s="162" t="str">
        <f>IF(E93=""," ",IF(R93=O93,"0",IF(R93=P93,"0",(0.01*J93*E93))))</f>
        <v xml:space="preserve"> </v>
      </c>
      <c r="L93" s="163" t="str">
        <f>IF(E93=""," ",IF(R93=O93," ",IF(R93=P93," ",IF(H93&lt;K93,"приемлемо","неприемлемо"))))</f>
        <v xml:space="preserve"> </v>
      </c>
      <c r="M93" s="163">
        <f t="shared" ref="M93" si="234">VLOOKUP(C93,$X$17:$AC$23,6,FALSE)</f>
        <v>18</v>
      </c>
      <c r="N93" s="162" t="str">
        <f>IF(E93=""," ",IF(R93=O93,"0",IF(R93=P93,"0",(0.01*M93*E93))))</f>
        <v xml:space="preserve"> </v>
      </c>
      <c r="O93" s="175">
        <f>VLOOKUP(C93,$X$17:$AC$23,4,FALSE)</f>
        <v>9</v>
      </c>
      <c r="P93" s="177">
        <f t="shared" ref="P93" si="235">VLOOKUP(C93,$X$17:$AC$23,5,FALSE)</f>
        <v>405</v>
      </c>
      <c r="Q93" s="164" t="str">
        <f t="shared" ref="Q93" si="236">IF(E93=""," ",IF(E93&lt;=O93,"не обнаружено",IF(E93&gt;=P93,"выше диапазона",E93)))</f>
        <v xml:space="preserve"> </v>
      </c>
      <c r="R93" s="165"/>
      <c r="S93" s="168" t="str">
        <f t="shared" ref="S93" si="237">IF(OR(Q93="не обнаружено",Q93="выше диапазона"),"",N93)</f>
        <v xml:space="preserve"> </v>
      </c>
      <c r="T93" s="170"/>
      <c r="W93" s="74"/>
      <c r="Y93" s="74"/>
      <c r="Z93" s="74"/>
    </row>
    <row r="94" spans="1:26" ht="14.25" customHeight="1">
      <c r="A94" s="171"/>
      <c r="B94" s="172"/>
      <c r="C94" s="174"/>
      <c r="D94" s="108" t="str">
        <f>'Продоскрин-Бацитрацин'!M98</f>
        <v>менее 9,0</v>
      </c>
      <c r="E94" s="162"/>
      <c r="F94" s="163"/>
      <c r="G94" s="162"/>
      <c r="H94" s="162"/>
      <c r="I94" s="163"/>
      <c r="J94" s="163"/>
      <c r="K94" s="162"/>
      <c r="L94" s="163"/>
      <c r="M94" s="163"/>
      <c r="N94" s="162"/>
      <c r="O94" s="176"/>
      <c r="P94" s="177"/>
      <c r="Q94" s="166"/>
      <c r="R94" s="167"/>
      <c r="S94" s="169"/>
      <c r="T94" s="170"/>
      <c r="W94" s="74"/>
      <c r="Y94" s="74"/>
      <c r="Z94" s="74"/>
    </row>
    <row r="95" spans="1:26" ht="14.25" customHeight="1">
      <c r="A95" s="171">
        <v>36</v>
      </c>
      <c r="B95" s="172">
        <f>'Продоскрин-Бацитрацин'!B99</f>
        <v>0</v>
      </c>
      <c r="C95" s="173" t="s">
        <v>33</v>
      </c>
      <c r="D95" s="108" t="str">
        <f>'Продоскрин-Бацитрацин'!M99</f>
        <v>менее 9,0</v>
      </c>
      <c r="E95" s="162" t="str">
        <f t="shared" ref="E95" si="238">IF(D95="","",IF(D96="","",IF(OR(D95="менее 9,0",D95="менее 9,0"),"",AVERAGE(D95:D96))))</f>
        <v/>
      </c>
      <c r="F95" s="163">
        <f t="shared" ref="F95" si="239">VLOOKUP(C95,$X$17:$AC$23,2,FALSE)</f>
        <v>17</v>
      </c>
      <c r="G95" s="162" t="str">
        <f>IF(E95=""," ",IF(R95=O95,"0",IF(R95=P95,"0",(0.01*F95*E95))))</f>
        <v xml:space="preserve"> </v>
      </c>
      <c r="H95" s="162" t="str">
        <f>IF(E95=""," ",IF(R95=O95,"0",IF(R95=P95,"0",(ABS(D95-D96)))))</f>
        <v xml:space="preserve"> </v>
      </c>
      <c r="I95" s="163" t="str">
        <f>IF(E95=""," ",IF(R95=O95," ",IF(R95=P95," ",IF(G95&gt;H95,"приемлемо","неприемлемо"))))</f>
        <v xml:space="preserve"> </v>
      </c>
      <c r="J95" s="163">
        <f t="shared" ref="J95" si="240">VLOOKUP(C95,$X$17:$AC$23,3,FALSE)</f>
        <v>17</v>
      </c>
      <c r="K95" s="162" t="str">
        <f>IF(E95=""," ",IF(R95=O95,"0",IF(R95=P95,"0",(0.01*J95*E95))))</f>
        <v xml:space="preserve"> </v>
      </c>
      <c r="L95" s="163" t="str">
        <f>IF(E95=""," ",IF(R95=O95," ",IF(R95=P95," ",IF(H95&lt;K95,"приемлемо","неприемлемо"))))</f>
        <v xml:space="preserve"> </v>
      </c>
      <c r="M95" s="163">
        <f t="shared" ref="M95" si="241">VLOOKUP(C95,$X$17:$AC$23,6,FALSE)</f>
        <v>16</v>
      </c>
      <c r="N95" s="162" t="str">
        <f>IF(E95=""," ",IF(R95=O95,"0",IF(R95=P95,"0",(0.01*M95*E95))))</f>
        <v xml:space="preserve"> </v>
      </c>
      <c r="O95" s="175">
        <f>VLOOKUP(C95,$X$17:$AC$23,4,FALSE)</f>
        <v>9</v>
      </c>
      <c r="P95" s="177">
        <f t="shared" ref="P95" si="242">VLOOKUP(C95,$X$17:$AC$23,5,FALSE)</f>
        <v>405</v>
      </c>
      <c r="Q95" s="164" t="str">
        <f t="shared" ref="Q95" si="243">IF(E95=""," ",IF(E95&lt;=O95,"не обнаружено",IF(E95&gt;=P95,"выше диапазона",E95)))</f>
        <v xml:space="preserve"> </v>
      </c>
      <c r="R95" s="165"/>
      <c r="S95" s="168" t="str">
        <f t="shared" ref="S95" si="244">IF(OR(Q95="не обнаружено",Q95="выше диапазона"),"",N95)</f>
        <v xml:space="preserve"> </v>
      </c>
      <c r="T95" s="170"/>
      <c r="W95" s="74"/>
      <c r="Y95" s="74"/>
      <c r="Z95" s="74"/>
    </row>
    <row r="96" spans="1:26" ht="14.25" customHeight="1">
      <c r="A96" s="171"/>
      <c r="B96" s="172"/>
      <c r="C96" s="174"/>
      <c r="D96" s="108" t="str">
        <f>'Продоскрин-Бацитрацин'!M100</f>
        <v>менее 9,0</v>
      </c>
      <c r="E96" s="162"/>
      <c r="F96" s="163"/>
      <c r="G96" s="162"/>
      <c r="H96" s="162"/>
      <c r="I96" s="163"/>
      <c r="J96" s="163"/>
      <c r="K96" s="162"/>
      <c r="L96" s="163"/>
      <c r="M96" s="163"/>
      <c r="N96" s="162"/>
      <c r="O96" s="176"/>
      <c r="P96" s="177"/>
      <c r="Q96" s="166"/>
      <c r="R96" s="167"/>
      <c r="S96" s="169"/>
      <c r="T96" s="170"/>
      <c r="W96" s="74"/>
      <c r="Y96" s="74"/>
      <c r="Z96" s="74"/>
    </row>
    <row r="97" spans="1:26" ht="14.25" customHeight="1">
      <c r="A97" s="171">
        <v>37</v>
      </c>
      <c r="B97" s="172">
        <f>'Продоскрин-Бацитрацин'!B101</f>
        <v>0</v>
      </c>
      <c r="C97" s="173" t="s">
        <v>33</v>
      </c>
      <c r="D97" s="108" t="str">
        <f>'Продоскрин-Бацитрацин'!M101</f>
        <v>менее 9,0</v>
      </c>
      <c r="E97" s="162" t="str">
        <f t="shared" ref="E97" si="245">IF(D97="","",IF(D98="","",IF(OR(D97="менее 9,0",D97="менее 9,0"),"",AVERAGE(D97:D98))))</f>
        <v/>
      </c>
      <c r="F97" s="163">
        <f t="shared" ref="F97" si="246">VLOOKUP(C97,$X$17:$AC$23,2,FALSE)</f>
        <v>17</v>
      </c>
      <c r="G97" s="162" t="str">
        <f>IF(E97=""," ",IF(R97=O97,"0",IF(R97=P97,"0",(0.01*F97*E97))))</f>
        <v xml:space="preserve"> </v>
      </c>
      <c r="H97" s="162" t="str">
        <f>IF(E97=""," ",IF(R97=O97,"0",IF(R97=P97,"0",(ABS(D97-D98)))))</f>
        <v xml:space="preserve"> </v>
      </c>
      <c r="I97" s="163" t="str">
        <f>IF(E97=""," ",IF(R97=O97," ",IF(R97=P97," ",IF(G97&gt;H97,"приемлемо","неприемлемо"))))</f>
        <v xml:space="preserve"> </v>
      </c>
      <c r="J97" s="163">
        <f t="shared" ref="J97" si="247">VLOOKUP(C97,$X$17:$AC$23,3,FALSE)</f>
        <v>17</v>
      </c>
      <c r="K97" s="162" t="str">
        <f>IF(E97=""," ",IF(R97=O97,"0",IF(R97=P97,"0",(0.01*J97*E97))))</f>
        <v xml:space="preserve"> </v>
      </c>
      <c r="L97" s="163" t="str">
        <f>IF(E97=""," ",IF(R97=O97," ",IF(R97=P97," ",IF(H97&lt;K97,"приемлемо","неприемлемо"))))</f>
        <v xml:space="preserve"> </v>
      </c>
      <c r="M97" s="163">
        <f t="shared" ref="M97" si="248">VLOOKUP(C97,$X$17:$AC$23,6,FALSE)</f>
        <v>16</v>
      </c>
      <c r="N97" s="162" t="str">
        <f>IF(E97=""," ",IF(R97=O97,"0",IF(R97=P97,"0",(0.01*M97*E97))))</f>
        <v xml:space="preserve"> </v>
      </c>
      <c r="O97" s="175">
        <f>VLOOKUP(C97,$X$17:$AC$23,4,FALSE)</f>
        <v>9</v>
      </c>
      <c r="P97" s="177">
        <f t="shared" ref="P97" si="249">VLOOKUP(C97,$X$17:$AC$23,5,FALSE)</f>
        <v>405</v>
      </c>
      <c r="Q97" s="164" t="str">
        <f t="shared" ref="Q97" si="250">IF(E97=""," ",IF(E97&lt;=O97,"не обнаружено",IF(E97&gt;=P97,"выше диапазона",E97)))</f>
        <v xml:space="preserve"> </v>
      </c>
      <c r="R97" s="165"/>
      <c r="S97" s="168" t="str">
        <f t="shared" ref="S97" si="251">IF(OR(Q97="не обнаружено",Q97="выше диапазона"),"",N97)</f>
        <v xml:space="preserve"> </v>
      </c>
      <c r="T97" s="170"/>
      <c r="W97" s="74"/>
      <c r="Y97" s="74"/>
      <c r="Z97" s="74"/>
    </row>
    <row r="98" spans="1:26" ht="14.25" customHeight="1">
      <c r="A98" s="171"/>
      <c r="B98" s="172"/>
      <c r="C98" s="174"/>
      <c r="D98" s="108" t="str">
        <f>'Продоскрин-Бацитрацин'!M102</f>
        <v>менее 9,0</v>
      </c>
      <c r="E98" s="162"/>
      <c r="F98" s="163"/>
      <c r="G98" s="162"/>
      <c r="H98" s="162"/>
      <c r="I98" s="163"/>
      <c r="J98" s="163"/>
      <c r="K98" s="162"/>
      <c r="L98" s="163"/>
      <c r="M98" s="163"/>
      <c r="N98" s="162"/>
      <c r="O98" s="176"/>
      <c r="P98" s="177"/>
      <c r="Q98" s="166"/>
      <c r="R98" s="167"/>
      <c r="S98" s="169"/>
      <c r="T98" s="170"/>
      <c r="W98" s="74"/>
      <c r="Y98" s="74"/>
      <c r="Z98" s="74"/>
    </row>
    <row r="99" spans="1:26" ht="14.25" customHeight="1">
      <c r="A99" s="171">
        <v>38</v>
      </c>
      <c r="B99" s="172">
        <f>'Продоскрин-Бацитрацин'!B103</f>
        <v>0</v>
      </c>
      <c r="C99" s="173" t="s">
        <v>33</v>
      </c>
      <c r="D99" s="108" t="str">
        <f>'Продоскрин-Бацитрацин'!M103</f>
        <v>менее 9,0</v>
      </c>
      <c r="E99" s="162" t="str">
        <f t="shared" ref="E99" si="252">IF(D99="","",IF(D100="","",IF(OR(D99="менее 9,0",D99="менее 9,0"),"",AVERAGE(D99:D100))))</f>
        <v/>
      </c>
      <c r="F99" s="163">
        <f t="shared" ref="F99" si="253">VLOOKUP(C99,$X$17:$AC$23,2,FALSE)</f>
        <v>17</v>
      </c>
      <c r="G99" s="162" t="str">
        <f>IF(E99=""," ",IF(R99=O99,"0",IF(R99=P99,"0",(0.01*F99*E99))))</f>
        <v xml:space="preserve"> </v>
      </c>
      <c r="H99" s="162" t="str">
        <f>IF(E99=""," ",IF(R99=O99,"0",IF(R99=P99,"0",(ABS(D99-D100)))))</f>
        <v xml:space="preserve"> </v>
      </c>
      <c r="I99" s="163" t="str">
        <f>IF(E99=""," ",IF(R99=O99," ",IF(R99=P99," ",IF(G99&gt;H99,"приемлемо","неприемлемо"))))</f>
        <v xml:space="preserve"> </v>
      </c>
      <c r="J99" s="163">
        <f t="shared" ref="J99" si="254">VLOOKUP(C99,$X$17:$AC$23,3,FALSE)</f>
        <v>17</v>
      </c>
      <c r="K99" s="162" t="str">
        <f>IF(E99=""," ",IF(R99=O99,"0",IF(R99=P99,"0",(0.01*J99*E99))))</f>
        <v xml:space="preserve"> </v>
      </c>
      <c r="L99" s="163" t="str">
        <f>IF(E99=""," ",IF(R99=O99," ",IF(R99=P99," ",IF(H99&lt;K99,"приемлемо","неприемлемо"))))</f>
        <v xml:space="preserve"> </v>
      </c>
      <c r="M99" s="163">
        <f t="shared" ref="M99" si="255">VLOOKUP(C99,$X$17:$AC$23,6,FALSE)</f>
        <v>16</v>
      </c>
      <c r="N99" s="162" t="str">
        <f>IF(E99=""," ",IF(R99=O99,"0",IF(R99=P99,"0",(0.01*M99*E99))))</f>
        <v xml:space="preserve"> </v>
      </c>
      <c r="O99" s="175">
        <f>VLOOKUP(C99,$X$17:$AC$23,4,FALSE)</f>
        <v>9</v>
      </c>
      <c r="P99" s="177">
        <f t="shared" ref="P99" si="256">VLOOKUP(C99,$X$17:$AC$23,5,FALSE)</f>
        <v>405</v>
      </c>
      <c r="Q99" s="164" t="str">
        <f t="shared" ref="Q99" si="257">IF(E99=""," ",IF(E99&lt;=O99,"не обнаружено",IF(E99&gt;=P99,"выше диапазона",E99)))</f>
        <v xml:space="preserve"> </v>
      </c>
      <c r="R99" s="165"/>
      <c r="S99" s="168" t="str">
        <f t="shared" ref="S99" si="258">IF(OR(Q99="не обнаружено",Q99="выше диапазона"),"",N99)</f>
        <v xml:space="preserve"> </v>
      </c>
      <c r="T99" s="170"/>
      <c r="W99" s="74"/>
      <c r="Y99" s="74"/>
      <c r="Z99" s="74"/>
    </row>
    <row r="100" spans="1:26" ht="14.25" customHeight="1">
      <c r="A100" s="171"/>
      <c r="B100" s="172"/>
      <c r="C100" s="174"/>
      <c r="D100" s="108" t="str">
        <f>'Продоскрин-Бацитрацин'!M104</f>
        <v>менее 9,0</v>
      </c>
      <c r="E100" s="162"/>
      <c r="F100" s="163"/>
      <c r="G100" s="162"/>
      <c r="H100" s="162"/>
      <c r="I100" s="163"/>
      <c r="J100" s="163"/>
      <c r="K100" s="162"/>
      <c r="L100" s="163"/>
      <c r="M100" s="163"/>
      <c r="N100" s="162"/>
      <c r="O100" s="176"/>
      <c r="P100" s="177"/>
      <c r="Q100" s="166"/>
      <c r="R100" s="167"/>
      <c r="S100" s="169"/>
      <c r="T100" s="170"/>
      <c r="W100" s="74"/>
      <c r="Y100" s="74"/>
      <c r="Z100" s="74"/>
    </row>
    <row r="101" spans="1:26" ht="14.25" customHeight="1">
      <c r="A101" s="171">
        <v>39</v>
      </c>
      <c r="B101" s="172">
        <f>'Продоскрин-Бацитрацин'!B105</f>
        <v>0</v>
      </c>
      <c r="C101" s="173" t="s">
        <v>33</v>
      </c>
      <c r="D101" s="108" t="str">
        <f>'Продоскрин-Бацитрацин'!M105</f>
        <v>менее 9,0</v>
      </c>
      <c r="E101" s="162" t="str">
        <f t="shared" ref="E101" si="259">IF(D101="","",IF(D102="","",IF(OR(D101="менее 9,0",D101="менее 9,0"),"",AVERAGE(D101:D102))))</f>
        <v/>
      </c>
      <c r="F101" s="163">
        <f t="shared" ref="F101" si="260">VLOOKUP(C101,$X$17:$AC$23,2,FALSE)</f>
        <v>17</v>
      </c>
      <c r="G101" s="162" t="str">
        <f>IF(E101=""," ",IF(R101=O101,"0",IF(R101=P101,"0",(0.01*F101*E101))))</f>
        <v xml:space="preserve"> </v>
      </c>
      <c r="H101" s="162" t="str">
        <f>IF(E101=""," ",IF(R101=O101,"0",IF(R101=P101,"0",(ABS(D101-D102)))))</f>
        <v xml:space="preserve"> </v>
      </c>
      <c r="I101" s="163" t="str">
        <f>IF(E101=""," ",IF(R101=O101," ",IF(R101=P101," ",IF(G101&gt;H101,"приемлемо","неприемлемо"))))</f>
        <v xml:space="preserve"> </v>
      </c>
      <c r="J101" s="163">
        <f t="shared" ref="J101" si="261">VLOOKUP(C101,$X$17:$AC$23,3,FALSE)</f>
        <v>17</v>
      </c>
      <c r="K101" s="162" t="str">
        <f>IF(E101=""," ",IF(R101=O101,"0",IF(R101=P101,"0",(0.01*J101*E101))))</f>
        <v xml:space="preserve"> </v>
      </c>
      <c r="L101" s="163" t="str">
        <f>IF(E101=""," ",IF(R101=O101," ",IF(R101=P101," ",IF(H101&lt;K101,"приемлемо","неприемлемо"))))</f>
        <v xml:space="preserve"> </v>
      </c>
      <c r="M101" s="163">
        <f t="shared" ref="M101" si="262">VLOOKUP(C101,$X$17:$AC$23,6,FALSE)</f>
        <v>16</v>
      </c>
      <c r="N101" s="162" t="str">
        <f>IF(E101=""," ",IF(R101=O101,"0",IF(R101=P101,"0",(0.01*M101*E101))))</f>
        <v xml:space="preserve"> </v>
      </c>
      <c r="O101" s="175">
        <f>VLOOKUP(C101,$X$17:$AC$23,4,FALSE)</f>
        <v>9</v>
      </c>
      <c r="P101" s="177">
        <f t="shared" ref="P101" si="263">VLOOKUP(C101,$X$17:$AC$23,5,FALSE)</f>
        <v>405</v>
      </c>
      <c r="Q101" s="164" t="str">
        <f t="shared" ref="Q101" si="264">IF(E101=""," ",IF(E101&lt;=O101,"не обнаружено",IF(E101&gt;=P101,"выше диапазона",E101)))</f>
        <v xml:space="preserve"> </v>
      </c>
      <c r="R101" s="165"/>
      <c r="S101" s="168" t="str">
        <f t="shared" ref="S101" si="265">IF(OR(Q101="не обнаружено",Q101="выше диапазона"),"",N101)</f>
        <v xml:space="preserve"> </v>
      </c>
      <c r="T101" s="170"/>
      <c r="W101" s="74"/>
      <c r="Y101" s="74"/>
      <c r="Z101" s="74"/>
    </row>
    <row r="102" spans="1:26" ht="14.25" customHeight="1">
      <c r="A102" s="171"/>
      <c r="B102" s="172"/>
      <c r="C102" s="174"/>
      <c r="D102" s="108" t="str">
        <f>'Продоскрин-Бацитрацин'!M106</f>
        <v>менее 9,0</v>
      </c>
      <c r="E102" s="162"/>
      <c r="F102" s="163"/>
      <c r="G102" s="162"/>
      <c r="H102" s="162"/>
      <c r="I102" s="163"/>
      <c r="J102" s="163"/>
      <c r="K102" s="162"/>
      <c r="L102" s="163"/>
      <c r="M102" s="163"/>
      <c r="N102" s="162"/>
      <c r="O102" s="176"/>
      <c r="P102" s="177"/>
      <c r="Q102" s="166"/>
      <c r="R102" s="167"/>
      <c r="S102" s="169"/>
      <c r="T102" s="170"/>
      <c r="W102" s="74"/>
      <c r="Y102" s="74"/>
      <c r="Z102" s="74"/>
    </row>
    <row r="103" spans="1:26" ht="14.25" customHeight="1">
      <c r="A103" s="171">
        <v>40</v>
      </c>
      <c r="B103" s="172">
        <f>'Продоскрин-Бацитрацин'!B107</f>
        <v>0</v>
      </c>
      <c r="C103" s="173" t="s">
        <v>33</v>
      </c>
      <c r="D103" s="108" t="str">
        <f>'Продоскрин-Бацитрацин'!M107</f>
        <v>менее 9,0</v>
      </c>
      <c r="E103" s="162" t="str">
        <f t="shared" ref="E103" si="266">IF(D103="","",IF(D104="","",IF(OR(D103="менее 9,0",D103="менее 9,0"),"",AVERAGE(D103:D104))))</f>
        <v/>
      </c>
      <c r="F103" s="163">
        <f t="shared" ref="F103" si="267">VLOOKUP(C103,$X$17:$AC$23,2,FALSE)</f>
        <v>17</v>
      </c>
      <c r="G103" s="162" t="str">
        <f>IF(E103=""," ",IF(R103=O103,"0",IF(R103=P103,"0",(0.01*F103*E103))))</f>
        <v xml:space="preserve"> </v>
      </c>
      <c r="H103" s="162" t="str">
        <f>IF(E103=""," ",IF(R103=O103,"0",IF(R103=P103,"0",(ABS(D103-D104)))))</f>
        <v xml:space="preserve"> </v>
      </c>
      <c r="I103" s="163" t="str">
        <f>IF(E103=""," ",IF(R103=O103," ",IF(R103=P103," ",IF(G103&gt;H103,"приемлемо","неприемлемо"))))</f>
        <v xml:space="preserve"> </v>
      </c>
      <c r="J103" s="163">
        <f t="shared" ref="J103" si="268">VLOOKUP(C103,$X$17:$AC$23,3,FALSE)</f>
        <v>17</v>
      </c>
      <c r="K103" s="162" t="str">
        <f>IF(E103=""," ",IF(R103=O103,"0",IF(R103=P103,"0",(0.01*J103*E103))))</f>
        <v xml:space="preserve"> </v>
      </c>
      <c r="L103" s="163" t="str">
        <f>IF(E103=""," ",IF(R103=O103," ",IF(R103=P103," ",IF(H103&lt;K103,"приемлемо","неприемлемо"))))</f>
        <v xml:space="preserve"> </v>
      </c>
      <c r="M103" s="163">
        <f t="shared" ref="M103" si="269">VLOOKUP(C103,$X$17:$AC$23,6,FALSE)</f>
        <v>16</v>
      </c>
      <c r="N103" s="162" t="str">
        <f>IF(E103=""," ",IF(R103=O103,"0",IF(R103=P103,"0",(0.01*M103*E103))))</f>
        <v xml:space="preserve"> </v>
      </c>
      <c r="O103" s="175">
        <f>VLOOKUP(C103,$X$17:$AC$23,4,FALSE)</f>
        <v>9</v>
      </c>
      <c r="P103" s="177">
        <f t="shared" ref="P103" si="270">VLOOKUP(C103,$X$17:$AC$23,5,FALSE)</f>
        <v>405</v>
      </c>
      <c r="Q103" s="164" t="str">
        <f t="shared" ref="Q103" si="271">IF(E103=""," ",IF(E103&lt;=O103,"не обнаружено",IF(E103&gt;=P103,"выше диапазона",E103)))</f>
        <v xml:space="preserve"> </v>
      </c>
      <c r="R103" s="165"/>
      <c r="S103" s="168" t="str">
        <f t="shared" ref="S103" si="272">IF(OR(Q103="не обнаружено",Q103="выше диапазона"),"",N103)</f>
        <v xml:space="preserve"> </v>
      </c>
      <c r="T103" s="170"/>
      <c r="W103" s="74"/>
      <c r="Y103" s="74"/>
      <c r="Z103" s="74"/>
    </row>
    <row r="104" spans="1:26" ht="14.25" customHeight="1">
      <c r="A104" s="171"/>
      <c r="B104" s="172"/>
      <c r="C104" s="174"/>
      <c r="D104" s="108" t="str">
        <f>'Продоскрин-Бацитрацин'!M108</f>
        <v>менее 9,0</v>
      </c>
      <c r="E104" s="162"/>
      <c r="F104" s="163"/>
      <c r="G104" s="162"/>
      <c r="H104" s="162"/>
      <c r="I104" s="163"/>
      <c r="J104" s="163"/>
      <c r="K104" s="162"/>
      <c r="L104" s="163"/>
      <c r="M104" s="163"/>
      <c r="N104" s="162"/>
      <c r="O104" s="176"/>
      <c r="P104" s="177"/>
      <c r="Q104" s="166"/>
      <c r="R104" s="167"/>
      <c r="S104" s="169"/>
      <c r="T104" s="170"/>
      <c r="W104" s="74"/>
      <c r="Y104" s="74"/>
      <c r="Z104" s="74"/>
    </row>
    <row r="105" spans="1:26" ht="14.25" customHeight="1">
      <c r="A105" s="97"/>
      <c r="B105" s="98"/>
      <c r="C105" s="98"/>
      <c r="D105" s="99"/>
      <c r="E105" s="100"/>
      <c r="F105" s="97"/>
      <c r="G105" s="101"/>
      <c r="H105" s="101"/>
      <c r="I105" s="97"/>
      <c r="J105" s="97"/>
      <c r="K105" s="102"/>
      <c r="L105" s="97"/>
      <c r="M105" s="97"/>
      <c r="N105" s="102"/>
      <c r="O105" s="97"/>
      <c r="P105" s="97"/>
      <c r="Q105" s="161"/>
      <c r="R105" s="161"/>
      <c r="S105" s="102"/>
      <c r="T105" s="103"/>
      <c r="W105" s="74"/>
      <c r="Y105" s="74"/>
      <c r="Z105" s="74"/>
    </row>
    <row r="106" spans="1:26" ht="14.25" customHeight="1">
      <c r="A106" s="155"/>
      <c r="B106" s="159"/>
      <c r="C106" s="159"/>
      <c r="D106" s="99"/>
      <c r="E106" s="160"/>
      <c r="F106" s="155"/>
      <c r="G106" s="156"/>
      <c r="H106" s="156"/>
      <c r="I106" s="155"/>
      <c r="J106" s="155"/>
      <c r="K106" s="157"/>
      <c r="L106" s="155"/>
      <c r="M106" s="155"/>
      <c r="N106" s="157"/>
      <c r="O106" s="155"/>
      <c r="P106" s="155"/>
      <c r="Q106" s="157"/>
      <c r="R106" s="157"/>
      <c r="S106" s="157"/>
      <c r="T106" s="158"/>
      <c r="W106" s="74"/>
      <c r="Y106" s="74"/>
      <c r="Z106" s="74"/>
    </row>
    <row r="107" spans="1:26" ht="14.25" customHeight="1">
      <c r="A107" s="155"/>
      <c r="B107" s="159"/>
      <c r="C107" s="159"/>
      <c r="D107" s="99"/>
      <c r="E107" s="160"/>
      <c r="F107" s="155"/>
      <c r="G107" s="156"/>
      <c r="H107" s="156"/>
      <c r="I107" s="155"/>
      <c r="J107" s="155"/>
      <c r="K107" s="157"/>
      <c r="L107" s="155"/>
      <c r="M107" s="155"/>
      <c r="N107" s="157"/>
      <c r="O107" s="155"/>
      <c r="P107" s="155"/>
      <c r="Q107" s="157"/>
      <c r="R107" s="157"/>
      <c r="S107" s="157"/>
      <c r="T107" s="158"/>
      <c r="W107" s="74"/>
      <c r="Y107" s="74"/>
      <c r="Z107" s="74"/>
    </row>
    <row r="108" spans="1:26" ht="14.25" customHeight="1">
      <c r="A108" s="155"/>
      <c r="B108" s="159"/>
      <c r="C108" s="159"/>
      <c r="D108" s="99"/>
      <c r="E108" s="160"/>
      <c r="F108" s="155"/>
      <c r="G108" s="156"/>
      <c r="H108" s="156"/>
      <c r="I108" s="155"/>
      <c r="J108" s="155"/>
      <c r="K108" s="157"/>
      <c r="L108" s="155"/>
      <c r="M108" s="155"/>
      <c r="N108" s="157"/>
      <c r="O108" s="155"/>
      <c r="P108" s="155"/>
      <c r="Q108" s="157"/>
      <c r="R108" s="157"/>
      <c r="S108" s="157"/>
      <c r="T108" s="158"/>
      <c r="W108" s="74"/>
      <c r="Y108" s="74"/>
      <c r="Z108" s="74"/>
    </row>
    <row r="109" spans="1:26" ht="14.25" customHeight="1">
      <c r="A109" s="155"/>
      <c r="B109" s="159"/>
      <c r="C109" s="159"/>
      <c r="D109" s="99"/>
      <c r="E109" s="160"/>
      <c r="F109" s="155"/>
      <c r="G109" s="156"/>
      <c r="H109" s="156"/>
      <c r="I109" s="155"/>
      <c r="J109" s="155"/>
      <c r="K109" s="157"/>
      <c r="L109" s="155"/>
      <c r="M109" s="155"/>
      <c r="N109" s="157"/>
      <c r="O109" s="155"/>
      <c r="P109" s="155"/>
      <c r="Q109" s="157"/>
      <c r="R109" s="157"/>
      <c r="S109" s="157"/>
      <c r="T109" s="158"/>
      <c r="W109" s="74"/>
      <c r="Y109" s="74"/>
      <c r="Z109" s="74"/>
    </row>
    <row r="110" spans="1:26" ht="14.25" customHeight="1">
      <c r="A110" s="155"/>
      <c r="B110" s="159"/>
      <c r="C110" s="159"/>
      <c r="D110" s="99"/>
      <c r="E110" s="160"/>
      <c r="F110" s="155"/>
      <c r="G110" s="156"/>
      <c r="H110" s="156"/>
      <c r="I110" s="155"/>
      <c r="J110" s="155"/>
      <c r="K110" s="157"/>
      <c r="L110" s="155"/>
      <c r="M110" s="155"/>
      <c r="N110" s="157"/>
      <c r="O110" s="155"/>
      <c r="P110" s="155"/>
      <c r="Q110" s="157"/>
      <c r="R110" s="157"/>
      <c r="S110" s="157"/>
      <c r="T110" s="158"/>
      <c r="W110" s="74"/>
      <c r="Y110" s="74"/>
      <c r="Z110" s="74"/>
    </row>
    <row r="111" spans="1:26" ht="14.25" customHeight="1">
      <c r="A111" s="155"/>
      <c r="B111" s="159"/>
      <c r="C111" s="159"/>
      <c r="D111" s="99"/>
      <c r="E111" s="160"/>
      <c r="F111" s="155"/>
      <c r="G111" s="156"/>
      <c r="H111" s="156"/>
      <c r="I111" s="155"/>
      <c r="J111" s="155"/>
      <c r="K111" s="157"/>
      <c r="L111" s="155"/>
      <c r="M111" s="155"/>
      <c r="N111" s="157"/>
      <c r="O111" s="155"/>
      <c r="P111" s="155"/>
      <c r="Q111" s="157"/>
      <c r="R111" s="157"/>
      <c r="S111" s="157"/>
      <c r="T111" s="158"/>
      <c r="W111" s="74"/>
      <c r="Y111" s="74"/>
      <c r="Z111" s="74"/>
    </row>
    <row r="112" spans="1:26" ht="14.25" customHeight="1">
      <c r="A112" s="155"/>
      <c r="B112" s="159"/>
      <c r="C112" s="159"/>
      <c r="D112" s="99"/>
      <c r="E112" s="160"/>
      <c r="F112" s="155"/>
      <c r="G112" s="156"/>
      <c r="H112" s="156"/>
      <c r="I112" s="155"/>
      <c r="J112" s="155"/>
      <c r="K112" s="157"/>
      <c r="L112" s="155"/>
      <c r="M112" s="155"/>
      <c r="N112" s="157"/>
      <c r="O112" s="155"/>
      <c r="P112" s="155"/>
      <c r="Q112" s="157"/>
      <c r="R112" s="157"/>
      <c r="S112" s="157"/>
      <c r="T112" s="158"/>
      <c r="W112" s="74"/>
      <c r="Y112" s="74"/>
      <c r="Z112" s="74"/>
    </row>
    <row r="113" spans="1:26" ht="14.25" customHeight="1">
      <c r="A113" s="155"/>
      <c r="B113" s="159"/>
      <c r="C113" s="159"/>
      <c r="D113" s="99"/>
      <c r="E113" s="160"/>
      <c r="F113" s="155"/>
      <c r="G113" s="156"/>
      <c r="H113" s="156"/>
      <c r="I113" s="155"/>
      <c r="J113" s="155"/>
      <c r="K113" s="157"/>
      <c r="L113" s="155"/>
      <c r="M113" s="155"/>
      <c r="N113" s="157"/>
      <c r="O113" s="155"/>
      <c r="P113" s="155"/>
      <c r="Q113" s="157"/>
      <c r="R113" s="157"/>
      <c r="S113" s="157"/>
      <c r="T113" s="158"/>
      <c r="W113" s="74"/>
      <c r="Y113" s="74"/>
      <c r="Z113" s="74"/>
    </row>
    <row r="114" spans="1:26" ht="14.25" customHeight="1">
      <c r="A114" s="155"/>
      <c r="B114" s="159"/>
      <c r="C114" s="159"/>
      <c r="D114" s="99"/>
      <c r="E114" s="160"/>
      <c r="F114" s="155"/>
      <c r="G114" s="156"/>
      <c r="H114" s="156"/>
      <c r="I114" s="155"/>
      <c r="J114" s="155"/>
      <c r="K114" s="157"/>
      <c r="L114" s="155"/>
      <c r="M114" s="155"/>
      <c r="N114" s="157"/>
      <c r="O114" s="155"/>
      <c r="P114" s="155"/>
      <c r="Q114" s="157"/>
      <c r="R114" s="157"/>
      <c r="S114" s="157"/>
      <c r="T114" s="158"/>
      <c r="W114" s="74"/>
      <c r="Y114" s="74"/>
      <c r="Z114" s="74"/>
    </row>
    <row r="115" spans="1:26" ht="14.25" customHeight="1">
      <c r="A115" s="155"/>
      <c r="B115" s="159"/>
      <c r="C115" s="159"/>
      <c r="D115" s="99"/>
      <c r="E115" s="160"/>
      <c r="F115" s="155"/>
      <c r="G115" s="156"/>
      <c r="H115" s="156"/>
      <c r="I115" s="155"/>
      <c r="J115" s="155"/>
      <c r="K115" s="157"/>
      <c r="L115" s="155"/>
      <c r="M115" s="155"/>
      <c r="N115" s="157"/>
      <c r="O115" s="155"/>
      <c r="P115" s="155"/>
      <c r="Q115" s="157"/>
      <c r="R115" s="157"/>
      <c r="S115" s="157"/>
      <c r="T115" s="158"/>
      <c r="W115" s="74"/>
      <c r="Y115" s="74"/>
      <c r="Z115" s="74"/>
    </row>
    <row r="116" spans="1:26" ht="14.25" customHeight="1">
      <c r="A116" s="155"/>
      <c r="B116" s="159"/>
      <c r="C116" s="159"/>
      <c r="D116" s="99"/>
      <c r="E116" s="160"/>
      <c r="F116" s="155"/>
      <c r="G116" s="156"/>
      <c r="H116" s="156"/>
      <c r="I116" s="155"/>
      <c r="J116" s="155"/>
      <c r="K116" s="157"/>
      <c r="L116" s="155"/>
      <c r="M116" s="155"/>
      <c r="N116" s="157"/>
      <c r="O116" s="155"/>
      <c r="P116" s="155"/>
      <c r="Q116" s="157"/>
      <c r="R116" s="157"/>
      <c r="S116" s="157"/>
      <c r="T116" s="158"/>
      <c r="W116" s="74"/>
      <c r="Y116" s="74"/>
      <c r="Z116" s="74"/>
    </row>
    <row r="117" spans="1:26" ht="14.25" customHeight="1">
      <c r="A117" s="155"/>
      <c r="B117" s="159"/>
      <c r="C117" s="159"/>
      <c r="D117" s="99"/>
      <c r="E117" s="160"/>
      <c r="F117" s="155"/>
      <c r="G117" s="156"/>
      <c r="H117" s="156"/>
      <c r="I117" s="155"/>
      <c r="J117" s="155"/>
      <c r="K117" s="157"/>
      <c r="L117" s="155"/>
      <c r="M117" s="155"/>
      <c r="N117" s="157"/>
      <c r="O117" s="155"/>
      <c r="P117" s="155"/>
      <c r="Q117" s="157"/>
      <c r="R117" s="157"/>
      <c r="S117" s="157"/>
      <c r="T117" s="158"/>
      <c r="W117" s="74"/>
      <c r="Y117" s="74"/>
      <c r="Z117" s="74"/>
    </row>
    <row r="118" spans="1:26" ht="14.25" customHeight="1">
      <c r="A118" s="155"/>
      <c r="B118" s="159"/>
      <c r="C118" s="159"/>
      <c r="D118" s="99"/>
      <c r="E118" s="160"/>
      <c r="F118" s="155"/>
      <c r="G118" s="156"/>
      <c r="H118" s="156"/>
      <c r="I118" s="155"/>
      <c r="J118" s="155"/>
      <c r="K118" s="157"/>
      <c r="L118" s="155"/>
      <c r="M118" s="155"/>
      <c r="N118" s="157"/>
      <c r="O118" s="155"/>
      <c r="P118" s="155"/>
      <c r="Q118" s="157"/>
      <c r="R118" s="157"/>
      <c r="S118" s="157"/>
      <c r="T118" s="158"/>
      <c r="W118" s="74"/>
      <c r="Y118" s="74"/>
      <c r="Z118" s="74"/>
    </row>
    <row r="119" spans="1:26" ht="14.25" customHeight="1">
      <c r="A119" s="155"/>
      <c r="B119" s="159"/>
      <c r="C119" s="159"/>
      <c r="D119" s="99"/>
      <c r="E119" s="160"/>
      <c r="F119" s="155"/>
      <c r="G119" s="156"/>
      <c r="H119" s="156"/>
      <c r="I119" s="155"/>
      <c r="J119" s="155"/>
      <c r="K119" s="157"/>
      <c r="L119" s="155"/>
      <c r="M119" s="155"/>
      <c r="N119" s="157"/>
      <c r="O119" s="155"/>
      <c r="P119" s="155"/>
      <c r="Q119" s="157"/>
      <c r="R119" s="157"/>
      <c r="S119" s="157"/>
      <c r="T119" s="158"/>
      <c r="W119" s="74"/>
      <c r="Y119" s="74"/>
      <c r="Z119" s="74"/>
    </row>
    <row r="120" spans="1:26" ht="14.25" customHeight="1">
      <c r="A120" s="155"/>
      <c r="B120" s="159"/>
      <c r="C120" s="159"/>
      <c r="D120" s="99"/>
      <c r="E120" s="160"/>
      <c r="F120" s="155"/>
      <c r="G120" s="156"/>
      <c r="H120" s="156"/>
      <c r="I120" s="155"/>
      <c r="J120" s="155"/>
      <c r="K120" s="157"/>
      <c r="L120" s="155"/>
      <c r="M120" s="155"/>
      <c r="N120" s="157"/>
      <c r="O120" s="155"/>
      <c r="P120" s="155"/>
      <c r="Q120" s="157"/>
      <c r="R120" s="157"/>
      <c r="S120" s="157"/>
      <c r="T120" s="158"/>
      <c r="W120" s="74"/>
      <c r="Y120" s="74"/>
      <c r="Z120" s="74"/>
    </row>
    <row r="121" spans="1:26" ht="14.25" customHeight="1">
      <c r="A121" s="155"/>
      <c r="B121" s="159"/>
      <c r="C121" s="159"/>
      <c r="D121" s="99"/>
      <c r="E121" s="160"/>
      <c r="F121" s="155"/>
      <c r="G121" s="156"/>
      <c r="H121" s="156"/>
      <c r="I121" s="155"/>
      <c r="J121" s="155"/>
      <c r="K121" s="157"/>
      <c r="L121" s="155"/>
      <c r="M121" s="155"/>
      <c r="N121" s="157"/>
      <c r="O121" s="155"/>
      <c r="P121" s="155"/>
      <c r="Q121" s="157"/>
      <c r="R121" s="157"/>
      <c r="S121" s="157"/>
      <c r="T121" s="158"/>
      <c r="W121" s="74"/>
      <c r="Y121" s="74"/>
      <c r="Z121" s="74"/>
    </row>
    <row r="122" spans="1:26" ht="14.25" customHeight="1">
      <c r="A122" s="155"/>
      <c r="B122" s="159"/>
      <c r="C122" s="159"/>
      <c r="D122" s="99"/>
      <c r="E122" s="160"/>
      <c r="F122" s="155"/>
      <c r="G122" s="156"/>
      <c r="H122" s="156"/>
      <c r="I122" s="155"/>
      <c r="J122" s="155"/>
      <c r="K122" s="157"/>
      <c r="L122" s="155"/>
      <c r="M122" s="155"/>
      <c r="N122" s="157"/>
      <c r="O122" s="155"/>
      <c r="P122" s="155"/>
      <c r="Q122" s="157"/>
      <c r="R122" s="157"/>
      <c r="S122" s="157"/>
      <c r="T122" s="158"/>
      <c r="W122" s="74"/>
      <c r="Y122" s="74"/>
      <c r="Z122" s="74"/>
    </row>
    <row r="123" spans="1:26" ht="14.25" customHeight="1">
      <c r="A123" s="155"/>
      <c r="B123" s="159"/>
      <c r="C123" s="159"/>
      <c r="D123" s="99"/>
      <c r="E123" s="160"/>
      <c r="F123" s="155"/>
      <c r="G123" s="156"/>
      <c r="H123" s="156"/>
      <c r="I123" s="155"/>
      <c r="J123" s="155"/>
      <c r="K123" s="157"/>
      <c r="L123" s="155"/>
      <c r="M123" s="155"/>
      <c r="N123" s="157"/>
      <c r="O123" s="155"/>
      <c r="P123" s="155"/>
      <c r="Q123" s="157"/>
      <c r="R123" s="157"/>
      <c r="S123" s="157"/>
      <c r="T123" s="158"/>
      <c r="W123" s="74"/>
      <c r="Y123" s="74"/>
      <c r="Z123" s="74"/>
    </row>
    <row r="124" spans="1:26" ht="14.25" customHeight="1">
      <c r="A124" s="155"/>
      <c r="B124" s="159"/>
      <c r="C124" s="159"/>
      <c r="D124" s="99"/>
      <c r="E124" s="160"/>
      <c r="F124" s="155"/>
      <c r="G124" s="156"/>
      <c r="H124" s="156"/>
      <c r="I124" s="155"/>
      <c r="J124" s="155"/>
      <c r="K124" s="157"/>
      <c r="L124" s="155"/>
      <c r="M124" s="155"/>
      <c r="N124" s="157"/>
      <c r="O124" s="155"/>
      <c r="P124" s="155"/>
      <c r="Q124" s="157"/>
      <c r="R124" s="157"/>
      <c r="S124" s="157"/>
      <c r="T124" s="158"/>
      <c r="W124" s="74"/>
      <c r="Y124" s="74"/>
      <c r="Z124" s="74"/>
    </row>
    <row r="125" spans="1:26" ht="14.25" customHeight="1">
      <c r="A125" s="155"/>
      <c r="B125" s="159"/>
      <c r="C125" s="159"/>
      <c r="D125" s="99"/>
      <c r="E125" s="160"/>
      <c r="F125" s="155"/>
      <c r="G125" s="156"/>
      <c r="H125" s="156"/>
      <c r="I125" s="155"/>
      <c r="J125" s="155"/>
      <c r="K125" s="157"/>
      <c r="L125" s="155"/>
      <c r="M125" s="155"/>
      <c r="N125" s="157"/>
      <c r="O125" s="155"/>
      <c r="P125" s="155"/>
      <c r="Q125" s="157"/>
      <c r="R125" s="157"/>
      <c r="S125" s="157"/>
      <c r="T125" s="158"/>
      <c r="W125" s="74"/>
      <c r="Y125" s="74"/>
      <c r="Z125" s="74"/>
    </row>
    <row r="126" spans="1:26" ht="14.25" customHeight="1">
      <c r="A126" s="155"/>
      <c r="B126" s="159"/>
      <c r="C126" s="159"/>
      <c r="D126" s="99"/>
      <c r="E126" s="160"/>
      <c r="F126" s="155"/>
      <c r="G126" s="156"/>
      <c r="H126" s="156"/>
      <c r="I126" s="155"/>
      <c r="J126" s="155"/>
      <c r="K126" s="157"/>
      <c r="L126" s="155"/>
      <c r="M126" s="155"/>
      <c r="N126" s="157"/>
      <c r="O126" s="155"/>
      <c r="P126" s="155"/>
      <c r="Q126" s="157"/>
      <c r="R126" s="157"/>
      <c r="S126" s="157"/>
      <c r="T126" s="158"/>
      <c r="W126" s="74"/>
      <c r="Y126" s="74"/>
      <c r="Z126" s="74"/>
    </row>
    <row r="127" spans="1:26" ht="14.25" customHeight="1">
      <c r="A127" s="155"/>
      <c r="B127" s="159"/>
      <c r="C127" s="159"/>
      <c r="D127" s="99"/>
      <c r="E127" s="160"/>
      <c r="F127" s="155"/>
      <c r="G127" s="156"/>
      <c r="H127" s="156"/>
      <c r="I127" s="155"/>
      <c r="J127" s="155"/>
      <c r="K127" s="157"/>
      <c r="L127" s="155"/>
      <c r="M127" s="155"/>
      <c r="N127" s="157"/>
      <c r="O127" s="155"/>
      <c r="P127" s="155"/>
      <c r="Q127" s="157"/>
      <c r="R127" s="157"/>
      <c r="S127" s="157"/>
      <c r="T127" s="158"/>
      <c r="W127" s="74"/>
      <c r="Y127" s="74"/>
      <c r="Z127" s="74"/>
    </row>
    <row r="128" spans="1:26" ht="14.25" customHeight="1">
      <c r="A128" s="155"/>
      <c r="B128" s="159"/>
      <c r="C128" s="159"/>
      <c r="D128" s="99"/>
      <c r="E128" s="160"/>
      <c r="F128" s="155"/>
      <c r="G128" s="156"/>
      <c r="H128" s="156"/>
      <c r="I128" s="155"/>
      <c r="J128" s="155"/>
      <c r="K128" s="157"/>
      <c r="L128" s="155"/>
      <c r="M128" s="155"/>
      <c r="N128" s="157"/>
      <c r="O128" s="155"/>
      <c r="P128" s="155"/>
      <c r="Q128" s="157"/>
      <c r="R128" s="157"/>
      <c r="S128" s="157"/>
      <c r="T128" s="158"/>
      <c r="W128" s="74"/>
      <c r="Y128" s="74"/>
      <c r="Z128" s="74"/>
    </row>
    <row r="129" spans="1:26" ht="14.25" customHeight="1">
      <c r="A129" s="155"/>
      <c r="B129" s="159"/>
      <c r="C129" s="159"/>
      <c r="D129" s="99"/>
      <c r="E129" s="160"/>
      <c r="F129" s="155"/>
      <c r="G129" s="156"/>
      <c r="H129" s="156"/>
      <c r="I129" s="155"/>
      <c r="J129" s="155"/>
      <c r="K129" s="157"/>
      <c r="L129" s="155"/>
      <c r="M129" s="155"/>
      <c r="N129" s="157"/>
      <c r="O129" s="155"/>
      <c r="P129" s="155"/>
      <c r="Q129" s="157"/>
      <c r="R129" s="157"/>
      <c r="S129" s="157"/>
      <c r="T129" s="158"/>
      <c r="W129" s="74"/>
      <c r="Y129" s="74"/>
      <c r="Z129" s="74"/>
    </row>
    <row r="130" spans="1:26" ht="14.25" customHeight="1">
      <c r="A130" s="155"/>
      <c r="B130" s="159"/>
      <c r="C130" s="159"/>
      <c r="D130" s="99"/>
      <c r="E130" s="160"/>
      <c r="F130" s="155"/>
      <c r="G130" s="156"/>
      <c r="H130" s="156"/>
      <c r="I130" s="155"/>
      <c r="J130" s="155"/>
      <c r="K130" s="157"/>
      <c r="L130" s="155"/>
      <c r="M130" s="155"/>
      <c r="N130" s="157"/>
      <c r="O130" s="155"/>
      <c r="P130" s="155"/>
      <c r="Q130" s="157"/>
      <c r="R130" s="157"/>
      <c r="S130" s="157"/>
      <c r="T130" s="158"/>
      <c r="W130" s="74"/>
      <c r="Y130" s="74"/>
      <c r="Z130" s="74"/>
    </row>
    <row r="131" spans="1:26" ht="14.25" customHeight="1">
      <c r="A131" s="155"/>
      <c r="B131" s="159"/>
      <c r="C131" s="159"/>
      <c r="D131" s="99"/>
      <c r="E131" s="160"/>
      <c r="F131" s="155"/>
      <c r="G131" s="156"/>
      <c r="H131" s="156"/>
      <c r="I131" s="155"/>
      <c r="J131" s="155"/>
      <c r="K131" s="157"/>
      <c r="L131" s="155"/>
      <c r="M131" s="155"/>
      <c r="N131" s="157"/>
      <c r="O131" s="155"/>
      <c r="P131" s="155"/>
      <c r="Q131" s="157"/>
      <c r="R131" s="157"/>
      <c r="S131" s="157"/>
      <c r="T131" s="158"/>
      <c r="W131" s="74"/>
      <c r="Y131" s="74"/>
      <c r="Z131" s="74"/>
    </row>
    <row r="132" spans="1:26" ht="14.25" customHeight="1">
      <c r="A132" s="155"/>
      <c r="B132" s="159"/>
      <c r="C132" s="159"/>
      <c r="D132" s="99"/>
      <c r="E132" s="160"/>
      <c r="F132" s="155"/>
      <c r="G132" s="156"/>
      <c r="H132" s="156"/>
      <c r="I132" s="155"/>
      <c r="J132" s="155"/>
      <c r="K132" s="157"/>
      <c r="L132" s="155"/>
      <c r="M132" s="155"/>
      <c r="N132" s="157"/>
      <c r="O132" s="155"/>
      <c r="P132" s="155"/>
      <c r="Q132" s="157"/>
      <c r="R132" s="157"/>
      <c r="S132" s="157"/>
      <c r="T132" s="158"/>
      <c r="W132" s="74"/>
      <c r="Y132" s="74"/>
      <c r="Z132" s="74"/>
    </row>
    <row r="133" spans="1:26" ht="14.25" customHeight="1">
      <c r="A133" s="155"/>
      <c r="B133" s="159"/>
      <c r="C133" s="159"/>
      <c r="D133" s="99"/>
      <c r="E133" s="160"/>
      <c r="F133" s="155"/>
      <c r="G133" s="156"/>
      <c r="H133" s="156"/>
      <c r="I133" s="155"/>
      <c r="J133" s="155"/>
      <c r="K133" s="157"/>
      <c r="L133" s="155"/>
      <c r="M133" s="155"/>
      <c r="N133" s="157"/>
      <c r="O133" s="155"/>
      <c r="P133" s="155"/>
      <c r="Q133" s="157"/>
      <c r="R133" s="157"/>
      <c r="S133" s="157"/>
      <c r="T133" s="158"/>
      <c r="W133" s="74"/>
      <c r="Y133" s="74"/>
      <c r="Z133" s="74"/>
    </row>
    <row r="134" spans="1:26" ht="14.25" customHeight="1">
      <c r="A134" s="155"/>
      <c r="B134" s="159"/>
      <c r="C134" s="159"/>
      <c r="D134" s="99"/>
      <c r="E134" s="160"/>
      <c r="F134" s="155"/>
      <c r="G134" s="156"/>
      <c r="H134" s="156"/>
      <c r="I134" s="155"/>
      <c r="J134" s="155"/>
      <c r="K134" s="157"/>
      <c r="L134" s="155"/>
      <c r="M134" s="155"/>
      <c r="N134" s="157"/>
      <c r="O134" s="155"/>
      <c r="P134" s="155"/>
      <c r="Q134" s="157"/>
      <c r="R134" s="157"/>
      <c r="S134" s="157"/>
      <c r="T134" s="158"/>
      <c r="W134" s="74"/>
      <c r="Y134" s="74"/>
      <c r="Z134" s="74"/>
    </row>
    <row r="135" spans="1:26" ht="14.25" customHeight="1">
      <c r="A135" s="155"/>
      <c r="B135" s="159"/>
      <c r="C135" s="159"/>
      <c r="D135" s="99"/>
      <c r="E135" s="160"/>
      <c r="F135" s="155"/>
      <c r="G135" s="156"/>
      <c r="H135" s="156"/>
      <c r="I135" s="155"/>
      <c r="J135" s="155"/>
      <c r="K135" s="157"/>
      <c r="L135" s="155"/>
      <c r="M135" s="155"/>
      <c r="N135" s="157"/>
      <c r="O135" s="155"/>
      <c r="P135" s="155"/>
      <c r="Q135" s="157"/>
      <c r="R135" s="157"/>
      <c r="S135" s="157"/>
      <c r="T135" s="158"/>
      <c r="W135" s="74"/>
      <c r="Y135" s="74"/>
      <c r="Z135" s="74"/>
    </row>
    <row r="136" spans="1:26" ht="14.25" customHeight="1">
      <c r="A136" s="155"/>
      <c r="B136" s="159"/>
      <c r="C136" s="159"/>
      <c r="D136" s="99"/>
      <c r="E136" s="160"/>
      <c r="F136" s="155"/>
      <c r="G136" s="156"/>
      <c r="H136" s="156"/>
      <c r="I136" s="155"/>
      <c r="J136" s="155"/>
      <c r="K136" s="157"/>
      <c r="L136" s="155"/>
      <c r="M136" s="155"/>
      <c r="N136" s="157"/>
      <c r="O136" s="155"/>
      <c r="P136" s="155"/>
      <c r="Q136" s="157"/>
      <c r="R136" s="157"/>
      <c r="S136" s="157"/>
      <c r="T136" s="158"/>
      <c r="W136" s="74"/>
      <c r="Y136" s="74"/>
      <c r="Z136" s="74"/>
    </row>
    <row r="137" spans="1:26" ht="14.25" customHeight="1">
      <c r="A137" s="155"/>
      <c r="B137" s="159"/>
      <c r="C137" s="159"/>
      <c r="D137" s="99"/>
      <c r="E137" s="160"/>
      <c r="F137" s="155"/>
      <c r="G137" s="156"/>
      <c r="H137" s="156"/>
      <c r="I137" s="155"/>
      <c r="J137" s="155"/>
      <c r="K137" s="157"/>
      <c r="L137" s="155"/>
      <c r="M137" s="155"/>
      <c r="N137" s="157"/>
      <c r="O137" s="155"/>
      <c r="P137" s="155"/>
      <c r="Q137" s="157"/>
      <c r="R137" s="157"/>
      <c r="S137" s="157"/>
      <c r="T137" s="158"/>
      <c r="W137" s="74"/>
      <c r="Y137" s="74"/>
      <c r="Z137" s="74"/>
    </row>
    <row r="138" spans="1:26" ht="14.25" customHeight="1">
      <c r="A138" s="155"/>
      <c r="B138" s="159"/>
      <c r="C138" s="159"/>
      <c r="D138" s="99"/>
      <c r="E138" s="160"/>
      <c r="F138" s="155"/>
      <c r="G138" s="156"/>
      <c r="H138" s="156"/>
      <c r="I138" s="155"/>
      <c r="J138" s="155"/>
      <c r="K138" s="157"/>
      <c r="L138" s="155"/>
      <c r="M138" s="155"/>
      <c r="N138" s="157"/>
      <c r="O138" s="155"/>
      <c r="P138" s="155"/>
      <c r="Q138" s="157"/>
      <c r="R138" s="157"/>
      <c r="S138" s="157"/>
      <c r="T138" s="158"/>
      <c r="W138" s="74"/>
      <c r="Y138" s="74"/>
      <c r="Z138" s="74"/>
    </row>
    <row r="139" spans="1:26" ht="14.25" customHeight="1">
      <c r="A139" s="155"/>
      <c r="B139" s="159"/>
      <c r="C139" s="159"/>
      <c r="D139" s="99"/>
      <c r="E139" s="160"/>
      <c r="F139" s="155"/>
      <c r="G139" s="156"/>
      <c r="H139" s="156"/>
      <c r="I139" s="155"/>
      <c r="J139" s="155"/>
      <c r="K139" s="157"/>
      <c r="L139" s="155"/>
      <c r="M139" s="155"/>
      <c r="N139" s="157"/>
      <c r="O139" s="155"/>
      <c r="P139" s="155"/>
      <c r="Q139" s="157"/>
      <c r="R139" s="157"/>
      <c r="S139" s="157"/>
      <c r="T139" s="158"/>
      <c r="W139" s="74"/>
      <c r="Y139" s="74"/>
      <c r="Z139" s="74"/>
    </row>
    <row r="140" spans="1:26" ht="14.25" customHeight="1">
      <c r="A140" s="155"/>
      <c r="B140" s="159"/>
      <c r="C140" s="159"/>
      <c r="D140" s="99"/>
      <c r="E140" s="160"/>
      <c r="F140" s="155"/>
      <c r="G140" s="156"/>
      <c r="H140" s="156"/>
      <c r="I140" s="155"/>
      <c r="J140" s="155"/>
      <c r="K140" s="157"/>
      <c r="L140" s="155"/>
      <c r="M140" s="155"/>
      <c r="N140" s="157"/>
      <c r="O140" s="155"/>
      <c r="P140" s="155"/>
      <c r="Q140" s="157"/>
      <c r="R140" s="157"/>
      <c r="S140" s="157"/>
      <c r="T140" s="158"/>
      <c r="W140" s="74"/>
      <c r="Y140" s="74"/>
      <c r="Z140" s="74"/>
    </row>
    <row r="141" spans="1:26" ht="14.25" customHeight="1">
      <c r="A141" s="155"/>
      <c r="B141" s="159"/>
      <c r="C141" s="159"/>
      <c r="D141" s="99"/>
      <c r="E141" s="160"/>
      <c r="F141" s="155"/>
      <c r="G141" s="156"/>
      <c r="H141" s="156"/>
      <c r="I141" s="155"/>
      <c r="J141" s="155"/>
      <c r="K141" s="157"/>
      <c r="L141" s="155"/>
      <c r="M141" s="155"/>
      <c r="N141" s="157"/>
      <c r="O141" s="155"/>
      <c r="P141" s="155"/>
      <c r="Q141" s="157"/>
      <c r="R141" s="157"/>
      <c r="S141" s="157"/>
      <c r="T141" s="158"/>
      <c r="W141" s="74"/>
      <c r="Y141" s="74"/>
      <c r="Z141" s="74"/>
    </row>
    <row r="142" spans="1:26" ht="14.25" customHeight="1">
      <c r="A142" s="155"/>
      <c r="B142" s="159"/>
      <c r="C142" s="159"/>
      <c r="D142" s="99"/>
      <c r="E142" s="160"/>
      <c r="F142" s="155"/>
      <c r="G142" s="156"/>
      <c r="H142" s="156"/>
      <c r="I142" s="155"/>
      <c r="J142" s="155"/>
      <c r="K142" s="157"/>
      <c r="L142" s="155"/>
      <c r="M142" s="155"/>
      <c r="N142" s="157"/>
      <c r="O142" s="155"/>
      <c r="P142" s="155"/>
      <c r="Q142" s="157"/>
      <c r="R142" s="157"/>
      <c r="S142" s="157"/>
      <c r="T142" s="158"/>
      <c r="W142" s="74"/>
      <c r="Y142" s="74"/>
      <c r="Z142" s="74"/>
    </row>
    <row r="143" spans="1:26" ht="14.25" customHeight="1">
      <c r="A143" s="155"/>
      <c r="B143" s="159"/>
      <c r="C143" s="159"/>
      <c r="D143" s="99"/>
      <c r="E143" s="160"/>
      <c r="F143" s="155"/>
      <c r="G143" s="156"/>
      <c r="H143" s="156"/>
      <c r="I143" s="155"/>
      <c r="J143" s="155"/>
      <c r="K143" s="157"/>
      <c r="L143" s="155"/>
      <c r="M143" s="155"/>
      <c r="N143" s="157"/>
      <c r="O143" s="155"/>
      <c r="P143" s="155"/>
      <c r="Q143" s="157"/>
      <c r="R143" s="157"/>
      <c r="S143" s="157"/>
      <c r="T143" s="158"/>
      <c r="W143" s="74"/>
      <c r="Y143" s="74"/>
      <c r="Z143" s="74"/>
    </row>
    <row r="144" spans="1:26" ht="14.25" customHeight="1">
      <c r="A144" s="155"/>
      <c r="B144" s="159"/>
      <c r="C144" s="159"/>
      <c r="D144" s="99"/>
      <c r="E144" s="160"/>
      <c r="F144" s="155"/>
      <c r="G144" s="156"/>
      <c r="H144" s="156"/>
      <c r="I144" s="155"/>
      <c r="J144" s="155"/>
      <c r="K144" s="157"/>
      <c r="L144" s="155"/>
      <c r="M144" s="155"/>
      <c r="N144" s="157"/>
      <c r="O144" s="155"/>
      <c r="P144" s="155"/>
      <c r="Q144" s="157"/>
      <c r="R144" s="157"/>
      <c r="S144" s="157"/>
      <c r="T144" s="158"/>
      <c r="W144" s="74"/>
      <c r="Y144" s="74"/>
      <c r="Z144" s="74"/>
    </row>
    <row r="145" spans="1:26" ht="14.25" customHeight="1">
      <c r="A145" s="155"/>
      <c r="B145" s="159"/>
      <c r="C145" s="159"/>
      <c r="D145" s="99"/>
      <c r="E145" s="160"/>
      <c r="F145" s="155"/>
      <c r="G145" s="156"/>
      <c r="H145" s="156"/>
      <c r="I145" s="155"/>
      <c r="J145" s="155"/>
      <c r="K145" s="157"/>
      <c r="L145" s="155"/>
      <c r="M145" s="155"/>
      <c r="N145" s="157"/>
      <c r="O145" s="155"/>
      <c r="P145" s="155"/>
      <c r="Q145" s="157"/>
      <c r="R145" s="157"/>
      <c r="S145" s="157"/>
      <c r="T145" s="158"/>
      <c r="W145" s="74"/>
      <c r="Y145" s="74"/>
      <c r="Z145" s="74"/>
    </row>
    <row r="146" spans="1:26" ht="14.25" customHeight="1">
      <c r="A146" s="155"/>
      <c r="B146" s="159"/>
      <c r="C146" s="159"/>
      <c r="D146" s="99"/>
      <c r="E146" s="160"/>
      <c r="F146" s="155"/>
      <c r="G146" s="156"/>
      <c r="H146" s="156"/>
      <c r="I146" s="155"/>
      <c r="J146" s="155"/>
      <c r="K146" s="157"/>
      <c r="L146" s="155"/>
      <c r="M146" s="155"/>
      <c r="N146" s="157"/>
      <c r="O146" s="155"/>
      <c r="P146" s="155"/>
      <c r="Q146" s="157"/>
      <c r="R146" s="157"/>
      <c r="S146" s="157"/>
      <c r="T146" s="158"/>
      <c r="W146" s="74"/>
      <c r="Y146" s="74"/>
      <c r="Z146" s="74"/>
    </row>
    <row r="147" spans="1:26" ht="14.25" customHeight="1">
      <c r="A147" s="155"/>
      <c r="B147" s="159"/>
      <c r="C147" s="159"/>
      <c r="D147" s="99"/>
      <c r="E147" s="160"/>
      <c r="F147" s="155"/>
      <c r="G147" s="156"/>
      <c r="H147" s="156"/>
      <c r="I147" s="155"/>
      <c r="J147" s="155"/>
      <c r="K147" s="157"/>
      <c r="L147" s="155"/>
      <c r="M147" s="155"/>
      <c r="N147" s="157"/>
      <c r="O147" s="155"/>
      <c r="P147" s="155"/>
      <c r="Q147" s="157"/>
      <c r="R147" s="157"/>
      <c r="S147" s="157"/>
      <c r="T147" s="158"/>
      <c r="W147" s="74"/>
      <c r="Y147" s="74"/>
      <c r="Z147" s="74"/>
    </row>
    <row r="148" spans="1:26" ht="14.25" customHeight="1">
      <c r="A148" s="155"/>
      <c r="B148" s="159"/>
      <c r="C148" s="159"/>
      <c r="D148" s="99"/>
      <c r="E148" s="160"/>
      <c r="F148" s="155"/>
      <c r="G148" s="156"/>
      <c r="H148" s="156"/>
      <c r="I148" s="155"/>
      <c r="J148" s="155"/>
      <c r="K148" s="157"/>
      <c r="L148" s="155"/>
      <c r="M148" s="155"/>
      <c r="N148" s="157"/>
      <c r="O148" s="155"/>
      <c r="P148" s="155"/>
      <c r="Q148" s="157"/>
      <c r="R148" s="157"/>
      <c r="S148" s="157"/>
      <c r="T148" s="158"/>
      <c r="W148" s="74"/>
      <c r="Y148" s="74"/>
      <c r="Z148" s="74"/>
    </row>
    <row r="149" spans="1:26" ht="14.25" customHeight="1">
      <c r="A149" s="155"/>
      <c r="B149" s="159"/>
      <c r="C149" s="159"/>
      <c r="D149" s="99"/>
      <c r="E149" s="160"/>
      <c r="F149" s="155"/>
      <c r="G149" s="156"/>
      <c r="H149" s="156"/>
      <c r="I149" s="155"/>
      <c r="J149" s="155"/>
      <c r="K149" s="157"/>
      <c r="L149" s="155"/>
      <c r="M149" s="155"/>
      <c r="N149" s="157"/>
      <c r="O149" s="155"/>
      <c r="P149" s="155"/>
      <c r="Q149" s="157"/>
      <c r="R149" s="157"/>
      <c r="S149" s="157"/>
      <c r="T149" s="158"/>
      <c r="W149" s="74"/>
      <c r="Y149" s="74"/>
      <c r="Z149" s="74"/>
    </row>
    <row r="150" spans="1:26" ht="14.25" customHeight="1">
      <c r="A150" s="155"/>
      <c r="B150" s="159"/>
      <c r="C150" s="159"/>
      <c r="D150" s="99"/>
      <c r="E150" s="160"/>
      <c r="F150" s="155"/>
      <c r="G150" s="156"/>
      <c r="H150" s="156"/>
      <c r="I150" s="155"/>
      <c r="J150" s="155"/>
      <c r="K150" s="157"/>
      <c r="L150" s="155"/>
      <c r="M150" s="155"/>
      <c r="N150" s="157"/>
      <c r="O150" s="155"/>
      <c r="P150" s="155"/>
      <c r="Q150" s="157"/>
      <c r="R150" s="157"/>
      <c r="S150" s="157"/>
      <c r="T150" s="158"/>
      <c r="W150" s="74"/>
      <c r="Y150" s="74"/>
      <c r="Z150" s="74"/>
    </row>
    <row r="151" spans="1:26" ht="14.25" customHeight="1">
      <c r="A151" s="155"/>
      <c r="B151" s="159"/>
      <c r="C151" s="159"/>
      <c r="D151" s="99"/>
      <c r="E151" s="160"/>
      <c r="F151" s="155"/>
      <c r="G151" s="156"/>
      <c r="H151" s="156"/>
      <c r="I151" s="155"/>
      <c r="J151" s="155"/>
      <c r="K151" s="157"/>
      <c r="L151" s="155"/>
      <c r="M151" s="155"/>
      <c r="N151" s="157"/>
      <c r="O151" s="155"/>
      <c r="P151" s="155"/>
      <c r="Q151" s="157"/>
      <c r="R151" s="157"/>
      <c r="S151" s="157"/>
      <c r="T151" s="158"/>
      <c r="W151" s="74"/>
      <c r="Y151" s="74"/>
      <c r="Z151" s="74"/>
    </row>
    <row r="152" spans="1:26" ht="14.25" customHeight="1">
      <c r="A152" s="155"/>
      <c r="B152" s="159"/>
      <c r="C152" s="159"/>
      <c r="D152" s="99"/>
      <c r="E152" s="160"/>
      <c r="F152" s="155"/>
      <c r="G152" s="156"/>
      <c r="H152" s="156"/>
      <c r="I152" s="155"/>
      <c r="J152" s="155"/>
      <c r="K152" s="157"/>
      <c r="L152" s="155"/>
      <c r="M152" s="155"/>
      <c r="N152" s="157"/>
      <c r="O152" s="155"/>
      <c r="P152" s="155"/>
      <c r="Q152" s="157"/>
      <c r="R152" s="157"/>
      <c r="S152" s="157"/>
      <c r="T152" s="158"/>
      <c r="W152" s="74"/>
      <c r="Y152" s="74"/>
      <c r="Z152" s="74"/>
    </row>
    <row r="153" spans="1:26" ht="14.25" customHeight="1">
      <c r="A153" s="155"/>
      <c r="B153" s="159"/>
      <c r="C153" s="159"/>
      <c r="D153" s="99"/>
      <c r="E153" s="160"/>
      <c r="F153" s="155"/>
      <c r="G153" s="156"/>
      <c r="H153" s="156"/>
      <c r="I153" s="155"/>
      <c r="J153" s="155"/>
      <c r="K153" s="157"/>
      <c r="L153" s="155"/>
      <c r="M153" s="155"/>
      <c r="N153" s="157"/>
      <c r="O153" s="155"/>
      <c r="P153" s="155"/>
      <c r="Q153" s="157"/>
      <c r="R153" s="157"/>
      <c r="S153" s="157"/>
      <c r="T153" s="158"/>
      <c r="W153" s="74"/>
      <c r="Y153" s="74"/>
      <c r="Z153" s="74"/>
    </row>
    <row r="154" spans="1:26" ht="14.25" customHeight="1">
      <c r="A154" s="155"/>
      <c r="B154" s="159"/>
      <c r="C154" s="159"/>
      <c r="D154" s="99"/>
      <c r="E154" s="160"/>
      <c r="F154" s="155"/>
      <c r="G154" s="156"/>
      <c r="H154" s="156"/>
      <c r="I154" s="155"/>
      <c r="J154" s="155"/>
      <c r="K154" s="157"/>
      <c r="L154" s="155"/>
      <c r="M154" s="155"/>
      <c r="N154" s="157"/>
      <c r="O154" s="155"/>
      <c r="P154" s="155"/>
      <c r="Q154" s="157"/>
      <c r="R154" s="157"/>
      <c r="S154" s="157"/>
      <c r="T154" s="158"/>
      <c r="W154" s="74"/>
      <c r="Y154" s="74"/>
      <c r="Z154" s="74"/>
    </row>
    <row r="155" spans="1:26" ht="14.25" customHeight="1">
      <c r="A155" s="155"/>
      <c r="B155" s="159"/>
      <c r="C155" s="159"/>
      <c r="D155" s="99"/>
      <c r="E155" s="160"/>
      <c r="F155" s="155"/>
      <c r="G155" s="156"/>
      <c r="H155" s="156"/>
      <c r="I155" s="155"/>
      <c r="J155" s="155"/>
      <c r="K155" s="157"/>
      <c r="L155" s="155"/>
      <c r="M155" s="155"/>
      <c r="N155" s="157"/>
      <c r="O155" s="155"/>
      <c r="P155" s="155"/>
      <c r="Q155" s="157"/>
      <c r="R155" s="157"/>
      <c r="S155" s="157"/>
      <c r="T155" s="158"/>
      <c r="W155" s="74"/>
      <c r="Y155" s="74"/>
      <c r="Z155" s="74"/>
    </row>
    <row r="156" spans="1:26" ht="14.25" customHeight="1">
      <c r="A156" s="155"/>
      <c r="B156" s="159"/>
      <c r="C156" s="159"/>
      <c r="D156" s="99"/>
      <c r="E156" s="160"/>
      <c r="F156" s="155"/>
      <c r="G156" s="156"/>
      <c r="H156" s="156"/>
      <c r="I156" s="155"/>
      <c r="J156" s="155"/>
      <c r="K156" s="157"/>
      <c r="L156" s="155"/>
      <c r="M156" s="155"/>
      <c r="N156" s="157"/>
      <c r="O156" s="155"/>
      <c r="P156" s="155"/>
      <c r="Q156" s="157"/>
      <c r="R156" s="157"/>
      <c r="S156" s="157"/>
      <c r="T156" s="158"/>
      <c r="W156" s="74"/>
      <c r="Y156" s="74"/>
      <c r="Z156" s="74"/>
    </row>
    <row r="157" spans="1:26" ht="14.25" customHeight="1">
      <c r="A157" s="155"/>
      <c r="B157" s="159"/>
      <c r="C157" s="159"/>
      <c r="D157" s="99"/>
      <c r="E157" s="160"/>
      <c r="F157" s="155"/>
      <c r="G157" s="156"/>
      <c r="H157" s="156"/>
      <c r="I157" s="155"/>
      <c r="J157" s="155"/>
      <c r="K157" s="157"/>
      <c r="L157" s="155"/>
      <c r="M157" s="155"/>
      <c r="N157" s="157"/>
      <c r="O157" s="155"/>
      <c r="P157" s="155"/>
      <c r="Q157" s="157"/>
      <c r="R157" s="157"/>
      <c r="S157" s="157"/>
      <c r="T157" s="158"/>
      <c r="W157" s="74"/>
      <c r="Y157" s="74"/>
      <c r="Z157" s="74"/>
    </row>
    <row r="158" spans="1:26" ht="14.25" customHeight="1">
      <c r="A158" s="155"/>
      <c r="B158" s="159"/>
      <c r="C158" s="159"/>
      <c r="D158" s="99"/>
      <c r="E158" s="160"/>
      <c r="F158" s="155"/>
      <c r="G158" s="156"/>
      <c r="H158" s="156"/>
      <c r="I158" s="155"/>
      <c r="J158" s="155"/>
      <c r="K158" s="157"/>
      <c r="L158" s="155"/>
      <c r="M158" s="155"/>
      <c r="N158" s="157"/>
      <c r="O158" s="155"/>
      <c r="P158" s="155"/>
      <c r="Q158" s="157"/>
      <c r="R158" s="157"/>
      <c r="S158" s="157"/>
      <c r="T158" s="158"/>
      <c r="W158" s="74"/>
      <c r="Y158" s="74"/>
      <c r="Z158" s="74"/>
    </row>
    <row r="159" spans="1:26" ht="14.25" customHeight="1">
      <c r="A159" s="155"/>
      <c r="B159" s="159"/>
      <c r="C159" s="159"/>
      <c r="D159" s="99"/>
      <c r="E159" s="160"/>
      <c r="F159" s="155"/>
      <c r="G159" s="156"/>
      <c r="H159" s="156"/>
      <c r="I159" s="155"/>
      <c r="J159" s="155"/>
      <c r="K159" s="157"/>
      <c r="L159" s="155"/>
      <c r="M159" s="155"/>
      <c r="N159" s="157"/>
      <c r="O159" s="155"/>
      <c r="P159" s="155"/>
      <c r="Q159" s="157"/>
      <c r="R159" s="157"/>
      <c r="S159" s="157"/>
      <c r="T159" s="158"/>
      <c r="W159" s="74"/>
      <c r="Y159" s="74"/>
      <c r="Z159" s="74"/>
    </row>
    <row r="160" spans="1:26" ht="14.25" customHeight="1">
      <c r="A160" s="155"/>
      <c r="B160" s="159"/>
      <c r="C160" s="159"/>
      <c r="D160" s="99"/>
      <c r="E160" s="160"/>
      <c r="F160" s="155"/>
      <c r="G160" s="156"/>
      <c r="H160" s="156"/>
      <c r="I160" s="155"/>
      <c r="J160" s="155"/>
      <c r="K160" s="157"/>
      <c r="L160" s="155"/>
      <c r="M160" s="155"/>
      <c r="N160" s="157"/>
      <c r="O160" s="155"/>
      <c r="P160" s="155"/>
      <c r="Q160" s="157"/>
      <c r="R160" s="157"/>
      <c r="S160" s="157"/>
      <c r="T160" s="158"/>
      <c r="W160" s="74"/>
      <c r="Y160" s="74"/>
      <c r="Z160" s="74"/>
    </row>
    <row r="161" spans="1:26" ht="14.25" customHeight="1">
      <c r="A161" s="155"/>
      <c r="B161" s="159"/>
      <c r="C161" s="159"/>
      <c r="D161" s="99"/>
      <c r="E161" s="160"/>
      <c r="F161" s="155"/>
      <c r="G161" s="156"/>
      <c r="H161" s="156"/>
      <c r="I161" s="155"/>
      <c r="J161" s="155"/>
      <c r="K161" s="157"/>
      <c r="L161" s="155"/>
      <c r="M161" s="155"/>
      <c r="N161" s="157"/>
      <c r="O161" s="155"/>
      <c r="P161" s="155"/>
      <c r="Q161" s="157"/>
      <c r="R161" s="157"/>
      <c r="S161" s="157"/>
      <c r="T161" s="158"/>
      <c r="W161" s="74"/>
      <c r="Y161" s="74"/>
      <c r="Z161" s="74"/>
    </row>
    <row r="162" spans="1:26" ht="14.25" customHeight="1">
      <c r="A162" s="155"/>
      <c r="B162" s="159"/>
      <c r="C162" s="159"/>
      <c r="D162" s="99"/>
      <c r="E162" s="160"/>
      <c r="F162" s="155"/>
      <c r="G162" s="156"/>
      <c r="H162" s="156"/>
      <c r="I162" s="155"/>
      <c r="J162" s="155"/>
      <c r="K162" s="157"/>
      <c r="L162" s="155"/>
      <c r="M162" s="155"/>
      <c r="N162" s="157"/>
      <c r="O162" s="155"/>
      <c r="P162" s="155"/>
      <c r="Q162" s="157"/>
      <c r="R162" s="157"/>
      <c r="S162" s="157"/>
      <c r="T162" s="158"/>
      <c r="W162" s="74"/>
      <c r="Y162" s="74"/>
      <c r="Z162" s="74"/>
    </row>
    <row r="163" spans="1:26" ht="14.25" customHeight="1">
      <c r="A163" s="155"/>
      <c r="B163" s="159"/>
      <c r="C163" s="159"/>
      <c r="D163" s="99"/>
      <c r="E163" s="160"/>
      <c r="F163" s="155"/>
      <c r="G163" s="156"/>
      <c r="H163" s="156"/>
      <c r="I163" s="155"/>
      <c r="J163" s="155"/>
      <c r="K163" s="157"/>
      <c r="L163" s="155"/>
      <c r="M163" s="155"/>
      <c r="N163" s="157"/>
      <c r="O163" s="155"/>
      <c r="P163" s="155"/>
      <c r="Q163" s="157"/>
      <c r="R163" s="157"/>
      <c r="S163" s="157"/>
      <c r="T163" s="158"/>
      <c r="W163" s="74"/>
      <c r="Y163" s="74"/>
      <c r="Z163" s="74"/>
    </row>
    <row r="164" spans="1:26" ht="14.25" customHeight="1">
      <c r="A164" s="155"/>
      <c r="B164" s="159"/>
      <c r="C164" s="159"/>
      <c r="D164" s="99"/>
      <c r="E164" s="160"/>
      <c r="F164" s="155"/>
      <c r="G164" s="156"/>
      <c r="H164" s="156"/>
      <c r="I164" s="155"/>
      <c r="J164" s="155"/>
      <c r="K164" s="157"/>
      <c r="L164" s="155"/>
      <c r="M164" s="155"/>
      <c r="N164" s="157"/>
      <c r="O164" s="155"/>
      <c r="P164" s="155"/>
      <c r="Q164" s="157"/>
      <c r="R164" s="157"/>
      <c r="S164" s="157"/>
      <c r="T164" s="158"/>
      <c r="W164" s="74"/>
      <c r="Y164" s="74"/>
      <c r="Z164" s="74"/>
    </row>
    <row r="165" spans="1:26" ht="14.25" customHeight="1">
      <c r="A165" s="155"/>
      <c r="B165" s="159"/>
      <c r="C165" s="159"/>
      <c r="D165" s="99"/>
      <c r="E165" s="160"/>
      <c r="F165" s="155"/>
      <c r="G165" s="156"/>
      <c r="H165" s="156"/>
      <c r="I165" s="155"/>
      <c r="J165" s="155"/>
      <c r="K165" s="157"/>
      <c r="L165" s="155"/>
      <c r="M165" s="155"/>
      <c r="N165" s="157"/>
      <c r="O165" s="155"/>
      <c r="P165" s="155"/>
      <c r="Q165" s="157"/>
      <c r="R165" s="157"/>
      <c r="S165" s="157"/>
      <c r="T165" s="158"/>
      <c r="W165" s="74"/>
      <c r="Y165" s="74"/>
      <c r="Z165" s="74"/>
    </row>
    <row r="166" spans="1:26" ht="14.25" customHeight="1">
      <c r="A166" s="155"/>
      <c r="B166" s="159"/>
      <c r="C166" s="159"/>
      <c r="D166" s="99"/>
      <c r="E166" s="160"/>
      <c r="F166" s="155"/>
      <c r="G166" s="156"/>
      <c r="H166" s="156"/>
      <c r="I166" s="155"/>
      <c r="J166" s="155"/>
      <c r="K166" s="157"/>
      <c r="L166" s="155"/>
      <c r="M166" s="155"/>
      <c r="N166" s="157"/>
      <c r="O166" s="155"/>
      <c r="P166" s="155"/>
      <c r="Q166" s="157"/>
      <c r="R166" s="157"/>
      <c r="S166" s="157"/>
      <c r="T166" s="158"/>
      <c r="W166" s="74"/>
      <c r="Y166" s="74"/>
      <c r="Z166" s="74"/>
    </row>
    <row r="167" spans="1:26" ht="14.25" customHeight="1">
      <c r="A167" s="155"/>
      <c r="B167" s="159"/>
      <c r="C167" s="159"/>
      <c r="D167" s="99"/>
      <c r="E167" s="160"/>
      <c r="F167" s="155"/>
      <c r="G167" s="156"/>
      <c r="H167" s="156"/>
      <c r="I167" s="155"/>
      <c r="J167" s="155"/>
      <c r="K167" s="157"/>
      <c r="L167" s="155"/>
      <c r="M167" s="155"/>
      <c r="N167" s="157"/>
      <c r="O167" s="155"/>
      <c r="P167" s="155"/>
      <c r="Q167" s="157"/>
      <c r="R167" s="157"/>
      <c r="S167" s="157"/>
      <c r="T167" s="158"/>
      <c r="W167" s="74"/>
      <c r="Y167" s="74"/>
      <c r="Z167" s="74"/>
    </row>
    <row r="168" spans="1:26" ht="14.25" customHeight="1">
      <c r="A168" s="155"/>
      <c r="B168" s="159"/>
      <c r="C168" s="159"/>
      <c r="D168" s="99"/>
      <c r="E168" s="160"/>
      <c r="F168" s="155"/>
      <c r="G168" s="156"/>
      <c r="H168" s="156"/>
      <c r="I168" s="155"/>
      <c r="J168" s="155"/>
      <c r="K168" s="157"/>
      <c r="L168" s="155"/>
      <c r="M168" s="155"/>
      <c r="N168" s="157"/>
      <c r="O168" s="155"/>
      <c r="P168" s="155"/>
      <c r="Q168" s="157"/>
      <c r="R168" s="157"/>
      <c r="S168" s="157"/>
      <c r="T168" s="158"/>
      <c r="W168" s="74"/>
      <c r="Y168" s="74"/>
      <c r="Z168" s="74"/>
    </row>
    <row r="169" spans="1:26" ht="14.25" customHeight="1">
      <c r="A169" s="155"/>
      <c r="B169" s="159"/>
      <c r="C169" s="159"/>
      <c r="D169" s="99"/>
      <c r="E169" s="160"/>
      <c r="F169" s="155"/>
      <c r="G169" s="156"/>
      <c r="H169" s="156"/>
      <c r="I169" s="155"/>
      <c r="J169" s="155"/>
      <c r="K169" s="157"/>
      <c r="L169" s="155"/>
      <c r="M169" s="155"/>
      <c r="N169" s="157"/>
      <c r="O169" s="155"/>
      <c r="P169" s="155"/>
      <c r="Q169" s="157"/>
      <c r="R169" s="157"/>
      <c r="S169" s="157"/>
      <c r="T169" s="158"/>
      <c r="W169" s="74"/>
      <c r="Y169" s="74"/>
      <c r="Z169" s="74"/>
    </row>
    <row r="170" spans="1:26" ht="14.25" customHeight="1">
      <c r="A170" s="155"/>
      <c r="B170" s="159"/>
      <c r="C170" s="159"/>
      <c r="D170" s="99"/>
      <c r="E170" s="160"/>
      <c r="F170" s="155"/>
      <c r="G170" s="156"/>
      <c r="H170" s="156"/>
      <c r="I170" s="155"/>
      <c r="J170" s="155"/>
      <c r="K170" s="157"/>
      <c r="L170" s="155"/>
      <c r="M170" s="155"/>
      <c r="N170" s="157"/>
      <c r="O170" s="155"/>
      <c r="P170" s="155"/>
      <c r="Q170" s="157"/>
      <c r="R170" s="157"/>
      <c r="S170" s="157"/>
      <c r="T170" s="158"/>
      <c r="W170" s="74"/>
      <c r="Y170" s="74"/>
      <c r="Z170" s="74"/>
    </row>
    <row r="171" spans="1:26" ht="14.25" customHeight="1">
      <c r="A171" s="155"/>
      <c r="B171" s="159"/>
      <c r="C171" s="159"/>
      <c r="D171" s="99"/>
      <c r="E171" s="160"/>
      <c r="F171" s="155"/>
      <c r="G171" s="156"/>
      <c r="H171" s="156"/>
      <c r="I171" s="155"/>
      <c r="J171" s="155"/>
      <c r="K171" s="157"/>
      <c r="L171" s="155"/>
      <c r="M171" s="155"/>
      <c r="N171" s="157"/>
      <c r="O171" s="155"/>
      <c r="P171" s="155"/>
      <c r="Q171" s="157"/>
      <c r="R171" s="157"/>
      <c r="S171" s="157"/>
      <c r="T171" s="158"/>
      <c r="W171" s="74"/>
      <c r="Y171" s="74"/>
      <c r="Z171" s="74"/>
    </row>
    <row r="172" spans="1:26" ht="14.25" customHeight="1">
      <c r="A172" s="155"/>
      <c r="B172" s="159"/>
      <c r="C172" s="159"/>
      <c r="D172" s="99"/>
      <c r="E172" s="160"/>
      <c r="F172" s="155"/>
      <c r="G172" s="156"/>
      <c r="H172" s="156"/>
      <c r="I172" s="155"/>
      <c r="J172" s="155"/>
      <c r="K172" s="157"/>
      <c r="L172" s="155"/>
      <c r="M172" s="155"/>
      <c r="N172" s="157"/>
      <c r="O172" s="155"/>
      <c r="P172" s="155"/>
      <c r="Q172" s="157"/>
      <c r="R172" s="157"/>
      <c r="S172" s="157"/>
      <c r="T172" s="158"/>
      <c r="W172" s="74"/>
      <c r="Y172" s="74"/>
      <c r="Z172" s="74"/>
    </row>
    <row r="173" spans="1:26" ht="14.25" customHeight="1">
      <c r="A173" s="155"/>
      <c r="B173" s="159"/>
      <c r="C173" s="159"/>
      <c r="D173" s="99"/>
      <c r="E173" s="160"/>
      <c r="F173" s="155"/>
      <c r="G173" s="156"/>
      <c r="H173" s="156"/>
      <c r="I173" s="155"/>
      <c r="J173" s="155"/>
      <c r="K173" s="157"/>
      <c r="L173" s="155"/>
      <c r="M173" s="155"/>
      <c r="N173" s="157"/>
      <c r="O173" s="155"/>
      <c r="P173" s="155"/>
      <c r="Q173" s="157"/>
      <c r="R173" s="157"/>
      <c r="S173" s="157"/>
      <c r="T173" s="158"/>
      <c r="W173" s="74"/>
      <c r="Y173" s="74"/>
      <c r="Z173" s="74"/>
    </row>
    <row r="174" spans="1:26" ht="14.25" customHeight="1">
      <c r="A174" s="155"/>
      <c r="B174" s="159"/>
      <c r="C174" s="159"/>
      <c r="D174" s="99"/>
      <c r="E174" s="160"/>
      <c r="F174" s="155"/>
      <c r="G174" s="156"/>
      <c r="H174" s="156"/>
      <c r="I174" s="155"/>
      <c r="J174" s="155"/>
      <c r="K174" s="157"/>
      <c r="L174" s="155"/>
      <c r="M174" s="155"/>
      <c r="N174" s="157"/>
      <c r="O174" s="155"/>
      <c r="P174" s="155"/>
      <c r="Q174" s="157"/>
      <c r="R174" s="157"/>
      <c r="S174" s="157"/>
      <c r="T174" s="158"/>
      <c r="W174" s="74"/>
      <c r="Y174" s="74"/>
      <c r="Z174" s="74"/>
    </row>
    <row r="175" spans="1:26" ht="14.25" customHeight="1">
      <c r="A175" s="155"/>
      <c r="B175" s="159"/>
      <c r="C175" s="159"/>
      <c r="D175" s="99"/>
      <c r="E175" s="160"/>
      <c r="F175" s="155"/>
      <c r="G175" s="156"/>
      <c r="H175" s="156"/>
      <c r="I175" s="155"/>
      <c r="J175" s="155"/>
      <c r="K175" s="157"/>
      <c r="L175" s="155"/>
      <c r="M175" s="155"/>
      <c r="N175" s="157"/>
      <c r="O175" s="155"/>
      <c r="P175" s="155"/>
      <c r="Q175" s="157"/>
      <c r="R175" s="157"/>
      <c r="S175" s="157"/>
      <c r="T175" s="158"/>
      <c r="W175" s="74"/>
      <c r="Y175" s="74"/>
      <c r="Z175" s="74"/>
    </row>
    <row r="176" spans="1:26" ht="14.25" customHeight="1">
      <c r="A176" s="155"/>
      <c r="B176" s="159"/>
      <c r="C176" s="159"/>
      <c r="D176" s="99"/>
      <c r="E176" s="160"/>
      <c r="F176" s="155"/>
      <c r="G176" s="156"/>
      <c r="H176" s="156"/>
      <c r="I176" s="155"/>
      <c r="J176" s="155"/>
      <c r="K176" s="157"/>
      <c r="L176" s="155"/>
      <c r="M176" s="155"/>
      <c r="N176" s="157"/>
      <c r="O176" s="155"/>
      <c r="P176" s="155"/>
      <c r="Q176" s="157"/>
      <c r="R176" s="157"/>
      <c r="S176" s="157"/>
      <c r="T176" s="158"/>
      <c r="W176" s="74"/>
      <c r="Y176" s="74"/>
      <c r="Z176" s="74"/>
    </row>
    <row r="177" spans="1:26" ht="14.25" customHeight="1">
      <c r="A177" s="155"/>
      <c r="B177" s="159"/>
      <c r="C177" s="159"/>
      <c r="D177" s="99"/>
      <c r="E177" s="160"/>
      <c r="F177" s="155"/>
      <c r="G177" s="156"/>
      <c r="H177" s="156"/>
      <c r="I177" s="155"/>
      <c r="J177" s="155"/>
      <c r="K177" s="157"/>
      <c r="L177" s="155"/>
      <c r="M177" s="155"/>
      <c r="N177" s="157"/>
      <c r="O177" s="155"/>
      <c r="P177" s="155"/>
      <c r="Q177" s="157"/>
      <c r="R177" s="157"/>
      <c r="S177" s="157"/>
      <c r="T177" s="158"/>
      <c r="W177" s="74"/>
      <c r="Y177" s="74"/>
      <c r="Z177" s="74"/>
    </row>
    <row r="178" spans="1:26" ht="14.25" customHeight="1">
      <c r="A178" s="155"/>
      <c r="B178" s="159"/>
      <c r="C178" s="159"/>
      <c r="D178" s="99"/>
      <c r="E178" s="160"/>
      <c r="F178" s="155"/>
      <c r="G178" s="156"/>
      <c r="H178" s="156"/>
      <c r="I178" s="155"/>
      <c r="J178" s="155"/>
      <c r="K178" s="157"/>
      <c r="L178" s="155"/>
      <c r="M178" s="155"/>
      <c r="N178" s="157"/>
      <c r="O178" s="155"/>
      <c r="P178" s="155"/>
      <c r="Q178" s="157"/>
      <c r="R178" s="157"/>
      <c r="S178" s="157"/>
      <c r="T178" s="158"/>
      <c r="W178" s="74"/>
      <c r="Y178" s="74"/>
      <c r="Z178" s="74"/>
    </row>
    <row r="179" spans="1:26" ht="14.25" customHeight="1">
      <c r="A179" s="155"/>
      <c r="B179" s="159"/>
      <c r="C179" s="159"/>
      <c r="D179" s="99"/>
      <c r="E179" s="160"/>
      <c r="F179" s="155"/>
      <c r="G179" s="156"/>
      <c r="H179" s="156"/>
      <c r="I179" s="155"/>
      <c r="J179" s="155"/>
      <c r="K179" s="157"/>
      <c r="L179" s="155"/>
      <c r="M179" s="155"/>
      <c r="N179" s="157"/>
      <c r="O179" s="155"/>
      <c r="P179" s="155"/>
      <c r="Q179" s="157"/>
      <c r="R179" s="157"/>
      <c r="S179" s="157"/>
      <c r="T179" s="158"/>
      <c r="W179" s="74"/>
      <c r="Y179" s="74"/>
      <c r="Z179" s="74"/>
    </row>
    <row r="180" spans="1:26" ht="14.25" customHeight="1">
      <c r="A180" s="155"/>
      <c r="B180" s="159"/>
      <c r="C180" s="159"/>
      <c r="D180" s="99"/>
      <c r="E180" s="160"/>
      <c r="F180" s="155"/>
      <c r="G180" s="156"/>
      <c r="H180" s="156"/>
      <c r="I180" s="155"/>
      <c r="J180" s="155"/>
      <c r="K180" s="157"/>
      <c r="L180" s="155"/>
      <c r="M180" s="155"/>
      <c r="N180" s="157"/>
      <c r="O180" s="155"/>
      <c r="P180" s="155"/>
      <c r="Q180" s="157"/>
      <c r="R180" s="157"/>
      <c r="S180" s="157"/>
      <c r="T180" s="158"/>
      <c r="W180" s="74"/>
      <c r="Y180" s="74"/>
      <c r="Z180" s="74"/>
    </row>
    <row r="181" spans="1:26" ht="14.25" customHeight="1">
      <c r="A181" s="155"/>
      <c r="B181" s="159"/>
      <c r="C181" s="159"/>
      <c r="D181" s="99"/>
      <c r="E181" s="160"/>
      <c r="F181" s="155"/>
      <c r="G181" s="156"/>
      <c r="H181" s="156"/>
      <c r="I181" s="155"/>
      <c r="J181" s="155"/>
      <c r="K181" s="157"/>
      <c r="L181" s="155"/>
      <c r="M181" s="155"/>
      <c r="N181" s="157"/>
      <c r="O181" s="155"/>
      <c r="P181" s="155"/>
      <c r="Q181" s="157"/>
      <c r="R181" s="157"/>
      <c r="S181" s="157"/>
      <c r="T181" s="158"/>
      <c r="W181" s="74"/>
      <c r="Y181" s="74"/>
      <c r="Z181" s="74"/>
    </row>
    <row r="182" spans="1:26" ht="14.25" customHeight="1">
      <c r="A182" s="155"/>
      <c r="B182" s="159"/>
      <c r="C182" s="159"/>
      <c r="D182" s="99"/>
      <c r="E182" s="160"/>
      <c r="F182" s="155"/>
      <c r="G182" s="156"/>
      <c r="H182" s="156"/>
      <c r="I182" s="155"/>
      <c r="J182" s="155"/>
      <c r="K182" s="157"/>
      <c r="L182" s="155"/>
      <c r="M182" s="155"/>
      <c r="N182" s="157"/>
      <c r="O182" s="155"/>
      <c r="P182" s="155"/>
      <c r="Q182" s="157"/>
      <c r="R182" s="157"/>
      <c r="S182" s="157"/>
      <c r="T182" s="158"/>
      <c r="W182" s="74"/>
      <c r="Y182" s="74"/>
      <c r="Z182" s="74"/>
    </row>
    <row r="183" spans="1:26" ht="14.25" customHeight="1">
      <c r="A183" s="155"/>
      <c r="B183" s="159"/>
      <c r="C183" s="159"/>
      <c r="D183" s="99"/>
      <c r="E183" s="160"/>
      <c r="F183" s="155"/>
      <c r="G183" s="156"/>
      <c r="H183" s="156"/>
      <c r="I183" s="155"/>
      <c r="J183" s="155"/>
      <c r="K183" s="157"/>
      <c r="L183" s="155"/>
      <c r="M183" s="155"/>
      <c r="N183" s="157"/>
      <c r="O183" s="155"/>
      <c r="P183" s="155"/>
      <c r="Q183" s="157"/>
      <c r="R183" s="157"/>
      <c r="S183" s="157"/>
      <c r="T183" s="158"/>
      <c r="W183" s="74"/>
      <c r="Y183" s="74"/>
      <c r="Z183" s="74"/>
    </row>
    <row r="184" spans="1:26" ht="14.25" customHeight="1">
      <c r="A184" s="155"/>
      <c r="B184" s="159"/>
      <c r="C184" s="159"/>
      <c r="D184" s="99"/>
      <c r="E184" s="160"/>
      <c r="F184" s="155"/>
      <c r="G184" s="156"/>
      <c r="H184" s="156"/>
      <c r="I184" s="155"/>
      <c r="J184" s="155"/>
      <c r="K184" s="157"/>
      <c r="L184" s="155"/>
      <c r="M184" s="155"/>
      <c r="N184" s="157"/>
      <c r="O184" s="155"/>
      <c r="P184" s="155"/>
      <c r="Q184" s="157"/>
      <c r="R184" s="157"/>
      <c r="S184" s="157"/>
      <c r="T184" s="158"/>
      <c r="W184" s="74"/>
      <c r="Y184" s="74"/>
      <c r="Z184" s="74"/>
    </row>
    <row r="185" spans="1:26" ht="14.25" customHeight="1">
      <c r="A185" s="155"/>
      <c r="B185" s="159"/>
      <c r="C185" s="159"/>
      <c r="D185" s="99"/>
      <c r="E185" s="160"/>
      <c r="F185" s="155"/>
      <c r="G185" s="156"/>
      <c r="H185" s="156"/>
      <c r="I185" s="155"/>
      <c r="J185" s="155"/>
      <c r="K185" s="157"/>
      <c r="L185" s="155"/>
      <c r="M185" s="155"/>
      <c r="N185" s="157"/>
      <c r="O185" s="155"/>
      <c r="P185" s="155"/>
      <c r="Q185" s="157"/>
      <c r="R185" s="157"/>
      <c r="S185" s="157"/>
      <c r="T185" s="158"/>
      <c r="W185" s="74"/>
      <c r="Y185" s="74"/>
      <c r="Z185" s="74"/>
    </row>
    <row r="186" spans="1:26" ht="14.25" customHeight="1">
      <c r="A186" s="155"/>
      <c r="B186" s="159"/>
      <c r="C186" s="159"/>
      <c r="D186" s="99"/>
      <c r="E186" s="160"/>
      <c r="F186" s="155"/>
      <c r="G186" s="156"/>
      <c r="H186" s="156"/>
      <c r="I186" s="155"/>
      <c r="J186" s="155"/>
      <c r="K186" s="157"/>
      <c r="L186" s="155"/>
      <c r="M186" s="155"/>
      <c r="N186" s="157"/>
      <c r="O186" s="155"/>
      <c r="P186" s="155"/>
      <c r="Q186" s="157"/>
      <c r="R186" s="157"/>
      <c r="S186" s="157"/>
      <c r="T186" s="158"/>
      <c r="W186" s="74"/>
      <c r="Y186" s="74"/>
      <c r="Z186" s="74"/>
    </row>
    <row r="187" spans="1:26" ht="14.25" customHeight="1">
      <c r="A187" s="155"/>
      <c r="B187" s="159"/>
      <c r="C187" s="159"/>
      <c r="D187" s="99"/>
      <c r="E187" s="160"/>
      <c r="F187" s="155"/>
      <c r="G187" s="156"/>
      <c r="H187" s="156"/>
      <c r="I187" s="155"/>
      <c r="J187" s="155"/>
      <c r="K187" s="157"/>
      <c r="L187" s="155"/>
      <c r="M187" s="155"/>
      <c r="N187" s="157"/>
      <c r="O187" s="155"/>
      <c r="P187" s="155"/>
      <c r="Q187" s="157"/>
      <c r="R187" s="157"/>
      <c r="S187" s="157"/>
      <c r="T187" s="158"/>
      <c r="W187" s="74"/>
      <c r="Y187" s="74"/>
      <c r="Z187" s="74"/>
    </row>
    <row r="188" spans="1:26" ht="14.25" customHeight="1">
      <c r="A188" s="155"/>
      <c r="B188" s="159"/>
      <c r="C188" s="159"/>
      <c r="D188" s="99"/>
      <c r="E188" s="160"/>
      <c r="F188" s="155"/>
      <c r="G188" s="156"/>
      <c r="H188" s="156"/>
      <c r="I188" s="155"/>
      <c r="J188" s="155"/>
      <c r="K188" s="157"/>
      <c r="L188" s="155"/>
      <c r="M188" s="155"/>
      <c r="N188" s="157"/>
      <c r="O188" s="155"/>
      <c r="P188" s="155"/>
      <c r="Q188" s="157"/>
      <c r="R188" s="157"/>
      <c r="S188" s="157"/>
      <c r="T188" s="158"/>
      <c r="W188" s="74"/>
      <c r="Y188" s="74"/>
      <c r="Z188" s="74"/>
    </row>
    <row r="189" spans="1:26" ht="14.25" customHeight="1">
      <c r="A189" s="155"/>
      <c r="B189" s="159"/>
      <c r="C189" s="159"/>
      <c r="D189" s="99"/>
      <c r="E189" s="160"/>
      <c r="F189" s="155"/>
      <c r="G189" s="156"/>
      <c r="H189" s="156"/>
      <c r="I189" s="155"/>
      <c r="J189" s="155"/>
      <c r="K189" s="157"/>
      <c r="L189" s="155"/>
      <c r="M189" s="155"/>
      <c r="N189" s="157"/>
      <c r="O189" s="155"/>
      <c r="P189" s="155"/>
      <c r="Q189" s="157"/>
      <c r="R189" s="157"/>
      <c r="S189" s="157"/>
      <c r="T189" s="158"/>
      <c r="W189" s="74"/>
      <c r="Y189" s="74"/>
      <c r="Z189" s="74"/>
    </row>
    <row r="190" spans="1:26" ht="14.25" customHeight="1">
      <c r="A190" s="155"/>
      <c r="B190" s="159"/>
      <c r="C190" s="159"/>
      <c r="D190" s="99"/>
      <c r="E190" s="160"/>
      <c r="F190" s="155"/>
      <c r="G190" s="156"/>
      <c r="H190" s="156"/>
      <c r="I190" s="155"/>
      <c r="J190" s="155"/>
      <c r="K190" s="157"/>
      <c r="L190" s="155"/>
      <c r="M190" s="155"/>
      <c r="N190" s="157"/>
      <c r="O190" s="155"/>
      <c r="P190" s="155"/>
      <c r="Q190" s="157"/>
      <c r="R190" s="157"/>
      <c r="S190" s="157"/>
      <c r="T190" s="158"/>
      <c r="W190" s="74"/>
      <c r="Y190" s="74"/>
      <c r="Z190" s="74"/>
    </row>
    <row r="191" spans="1:26" ht="14.25" customHeight="1">
      <c r="A191" s="155"/>
      <c r="B191" s="159"/>
      <c r="C191" s="159"/>
      <c r="D191" s="99"/>
      <c r="E191" s="160"/>
      <c r="F191" s="155"/>
      <c r="G191" s="156"/>
      <c r="H191" s="156"/>
      <c r="I191" s="155"/>
      <c r="J191" s="155"/>
      <c r="K191" s="157"/>
      <c r="L191" s="155"/>
      <c r="M191" s="155"/>
      <c r="N191" s="157"/>
      <c r="O191" s="155"/>
      <c r="P191" s="155"/>
      <c r="Q191" s="157"/>
      <c r="R191" s="157"/>
      <c r="S191" s="157"/>
      <c r="T191" s="158"/>
      <c r="W191" s="74"/>
      <c r="Y191" s="74"/>
      <c r="Z191" s="74"/>
    </row>
    <row r="192" spans="1:26" ht="14.25" customHeight="1">
      <c r="A192" s="155"/>
      <c r="B192" s="159"/>
      <c r="C192" s="159"/>
      <c r="D192" s="99"/>
      <c r="E192" s="160"/>
      <c r="F192" s="155"/>
      <c r="G192" s="156"/>
      <c r="H192" s="156"/>
      <c r="I192" s="155"/>
      <c r="J192" s="155"/>
      <c r="K192" s="157"/>
      <c r="L192" s="155"/>
      <c r="M192" s="155"/>
      <c r="N192" s="157"/>
      <c r="O192" s="155"/>
      <c r="P192" s="155"/>
      <c r="Q192" s="157"/>
      <c r="R192" s="157"/>
      <c r="S192" s="157"/>
      <c r="T192" s="158"/>
      <c r="W192" s="74"/>
      <c r="Y192" s="74"/>
      <c r="Z192" s="74"/>
    </row>
    <row r="193" spans="1:26" ht="14.25" customHeight="1">
      <c r="A193" s="155"/>
      <c r="B193" s="159"/>
      <c r="C193" s="159"/>
      <c r="D193" s="99"/>
      <c r="E193" s="160"/>
      <c r="F193" s="155"/>
      <c r="G193" s="156"/>
      <c r="H193" s="156"/>
      <c r="I193" s="155"/>
      <c r="J193" s="155"/>
      <c r="K193" s="157"/>
      <c r="L193" s="155"/>
      <c r="M193" s="155"/>
      <c r="N193" s="157"/>
      <c r="O193" s="155"/>
      <c r="P193" s="155"/>
      <c r="Q193" s="157"/>
      <c r="R193" s="157"/>
      <c r="S193" s="157"/>
      <c r="T193" s="158"/>
      <c r="W193" s="74"/>
      <c r="Y193" s="74"/>
      <c r="Z193" s="74"/>
    </row>
    <row r="194" spans="1:26" ht="14.25" customHeight="1">
      <c r="A194" s="155"/>
      <c r="B194" s="159"/>
      <c r="C194" s="159"/>
      <c r="D194" s="99"/>
      <c r="E194" s="160"/>
      <c r="F194" s="155"/>
      <c r="G194" s="156"/>
      <c r="H194" s="156"/>
      <c r="I194" s="155"/>
      <c r="J194" s="155"/>
      <c r="K194" s="157"/>
      <c r="L194" s="155"/>
      <c r="M194" s="155"/>
      <c r="N194" s="157"/>
      <c r="O194" s="155"/>
      <c r="P194" s="155"/>
      <c r="Q194" s="157"/>
      <c r="R194" s="157"/>
      <c r="S194" s="157"/>
      <c r="T194" s="158"/>
      <c r="W194" s="74"/>
      <c r="Y194" s="74"/>
      <c r="Z194" s="74"/>
    </row>
    <row r="195" spans="1:26" ht="14.25" customHeight="1">
      <c r="A195" s="155"/>
      <c r="B195" s="159"/>
      <c r="C195" s="159"/>
      <c r="D195" s="99"/>
      <c r="E195" s="160"/>
      <c r="F195" s="155"/>
      <c r="G195" s="156"/>
      <c r="H195" s="156"/>
      <c r="I195" s="155"/>
      <c r="J195" s="155"/>
      <c r="K195" s="157"/>
      <c r="L195" s="155"/>
      <c r="M195" s="155"/>
      <c r="N195" s="157"/>
      <c r="O195" s="155"/>
      <c r="P195" s="155"/>
      <c r="Q195" s="157"/>
      <c r="R195" s="157"/>
      <c r="S195" s="157"/>
      <c r="T195" s="158"/>
      <c r="W195" s="74"/>
      <c r="Y195" s="74"/>
      <c r="Z195" s="74"/>
    </row>
    <row r="196" spans="1:26" ht="14.25" customHeight="1">
      <c r="A196" s="155"/>
      <c r="B196" s="159"/>
      <c r="C196" s="159"/>
      <c r="D196" s="99"/>
      <c r="E196" s="160"/>
      <c r="F196" s="155"/>
      <c r="G196" s="156"/>
      <c r="H196" s="156"/>
      <c r="I196" s="155"/>
      <c r="J196" s="155"/>
      <c r="K196" s="157"/>
      <c r="L196" s="155"/>
      <c r="M196" s="155"/>
      <c r="N196" s="157"/>
      <c r="O196" s="155"/>
      <c r="P196" s="155"/>
      <c r="Q196" s="157"/>
      <c r="R196" s="157"/>
      <c r="S196" s="157"/>
      <c r="T196" s="158"/>
      <c r="W196" s="74"/>
      <c r="Y196" s="74"/>
      <c r="Z196" s="74"/>
    </row>
    <row r="197" spans="1:26" ht="14.25" customHeight="1">
      <c r="A197" s="155"/>
      <c r="B197" s="159"/>
      <c r="C197" s="159"/>
      <c r="D197" s="99"/>
      <c r="E197" s="160"/>
      <c r="F197" s="155"/>
      <c r="G197" s="156"/>
      <c r="H197" s="156"/>
      <c r="I197" s="155"/>
      <c r="J197" s="155"/>
      <c r="K197" s="157"/>
      <c r="L197" s="155"/>
      <c r="M197" s="155"/>
      <c r="N197" s="157"/>
      <c r="O197" s="155"/>
      <c r="P197" s="155"/>
      <c r="Q197" s="157"/>
      <c r="R197" s="157"/>
      <c r="S197" s="157"/>
      <c r="T197" s="158"/>
      <c r="W197" s="74"/>
      <c r="Y197" s="74"/>
      <c r="Z197" s="74"/>
    </row>
    <row r="198" spans="1:26" ht="14.25" customHeight="1">
      <c r="A198" s="155"/>
      <c r="B198" s="159"/>
      <c r="C198" s="159"/>
      <c r="D198" s="99"/>
      <c r="E198" s="160"/>
      <c r="F198" s="155"/>
      <c r="G198" s="156"/>
      <c r="H198" s="156"/>
      <c r="I198" s="155"/>
      <c r="J198" s="155"/>
      <c r="K198" s="157"/>
      <c r="L198" s="155"/>
      <c r="M198" s="155"/>
      <c r="N198" s="157"/>
      <c r="O198" s="155"/>
      <c r="P198" s="155"/>
      <c r="Q198" s="157"/>
      <c r="R198" s="157"/>
      <c r="S198" s="157"/>
      <c r="T198" s="158"/>
      <c r="W198" s="74"/>
      <c r="Y198" s="74"/>
      <c r="Z198" s="74"/>
    </row>
    <row r="199" spans="1:26" ht="14.25" customHeight="1">
      <c r="A199" s="155"/>
      <c r="B199" s="159"/>
      <c r="C199" s="159"/>
      <c r="D199" s="99"/>
      <c r="E199" s="160"/>
      <c r="F199" s="155"/>
      <c r="G199" s="156"/>
      <c r="H199" s="156"/>
      <c r="I199" s="155"/>
      <c r="J199" s="155"/>
      <c r="K199" s="157"/>
      <c r="L199" s="155"/>
      <c r="M199" s="155"/>
      <c r="N199" s="157"/>
      <c r="O199" s="155"/>
      <c r="P199" s="155"/>
      <c r="Q199" s="157"/>
      <c r="R199" s="157"/>
      <c r="S199" s="157"/>
      <c r="T199" s="158"/>
      <c r="W199" s="74"/>
      <c r="Y199" s="74"/>
      <c r="Z199" s="74"/>
    </row>
    <row r="200" spans="1:26" ht="14.25" customHeight="1">
      <c r="A200" s="155"/>
      <c r="B200" s="159"/>
      <c r="C200" s="159"/>
      <c r="D200" s="99"/>
      <c r="E200" s="160"/>
      <c r="F200" s="155"/>
      <c r="G200" s="156"/>
      <c r="H200" s="156"/>
      <c r="I200" s="155"/>
      <c r="J200" s="155"/>
      <c r="K200" s="157"/>
      <c r="L200" s="155"/>
      <c r="M200" s="155"/>
      <c r="N200" s="157"/>
      <c r="O200" s="155"/>
      <c r="P200" s="155"/>
      <c r="Q200" s="157"/>
      <c r="R200" s="157"/>
      <c r="S200" s="157"/>
      <c r="T200" s="158"/>
      <c r="W200" s="74"/>
      <c r="Y200" s="74"/>
      <c r="Z200" s="74"/>
    </row>
    <row r="201" spans="1:26" ht="14.25" customHeight="1">
      <c r="A201" s="155"/>
      <c r="B201" s="159"/>
      <c r="C201" s="159"/>
      <c r="D201" s="99"/>
      <c r="E201" s="160"/>
      <c r="F201" s="155"/>
      <c r="G201" s="156"/>
      <c r="H201" s="156"/>
      <c r="I201" s="155"/>
      <c r="J201" s="155"/>
      <c r="K201" s="157"/>
      <c r="L201" s="155"/>
      <c r="M201" s="155"/>
      <c r="N201" s="157"/>
      <c r="O201" s="155"/>
      <c r="P201" s="155"/>
      <c r="Q201" s="157"/>
      <c r="R201" s="157"/>
      <c r="S201" s="157"/>
      <c r="T201" s="158"/>
      <c r="W201" s="74"/>
      <c r="Y201" s="74"/>
      <c r="Z201" s="74"/>
    </row>
    <row r="202" spans="1:26" ht="14.25" customHeight="1">
      <c r="A202" s="155"/>
      <c r="B202" s="159"/>
      <c r="C202" s="159"/>
      <c r="D202" s="99"/>
      <c r="E202" s="160"/>
      <c r="F202" s="155"/>
      <c r="G202" s="156"/>
      <c r="H202" s="156"/>
      <c r="I202" s="155"/>
      <c r="J202" s="155"/>
      <c r="K202" s="157"/>
      <c r="L202" s="155"/>
      <c r="M202" s="155"/>
      <c r="N202" s="157"/>
      <c r="O202" s="155"/>
      <c r="P202" s="155"/>
      <c r="Q202" s="157"/>
      <c r="R202" s="157"/>
      <c r="S202" s="157"/>
      <c r="T202" s="158"/>
      <c r="W202" s="74"/>
      <c r="Y202" s="74"/>
      <c r="Z202" s="74"/>
    </row>
    <row r="203" spans="1:26" ht="14.25" customHeight="1">
      <c r="A203" s="155"/>
      <c r="B203" s="159"/>
      <c r="C203" s="159"/>
      <c r="D203" s="99"/>
      <c r="E203" s="160"/>
      <c r="F203" s="155"/>
      <c r="G203" s="156"/>
      <c r="H203" s="156"/>
      <c r="I203" s="155"/>
      <c r="J203" s="155"/>
      <c r="K203" s="157"/>
      <c r="L203" s="155"/>
      <c r="M203" s="155"/>
      <c r="N203" s="157"/>
      <c r="O203" s="155"/>
      <c r="P203" s="155"/>
      <c r="Q203" s="157"/>
      <c r="R203" s="157"/>
      <c r="S203" s="157"/>
      <c r="T203" s="158"/>
      <c r="W203" s="74"/>
      <c r="Y203" s="74"/>
      <c r="Z203" s="74"/>
    </row>
    <row r="204" spans="1:26" ht="14.25" customHeight="1">
      <c r="A204" s="155"/>
      <c r="B204" s="159"/>
      <c r="C204" s="159"/>
      <c r="D204" s="99"/>
      <c r="E204" s="160"/>
      <c r="F204" s="155"/>
      <c r="G204" s="156"/>
      <c r="H204" s="156"/>
      <c r="I204" s="155"/>
      <c r="J204" s="155"/>
      <c r="K204" s="157"/>
      <c r="L204" s="155"/>
      <c r="M204" s="155"/>
      <c r="N204" s="157"/>
      <c r="O204" s="155"/>
      <c r="P204" s="155"/>
      <c r="Q204" s="157"/>
      <c r="R204" s="157"/>
      <c r="S204" s="157"/>
      <c r="T204" s="158"/>
      <c r="W204" s="74"/>
      <c r="Y204" s="74"/>
      <c r="Z204" s="74"/>
    </row>
    <row r="205" spans="1:26" ht="14.25" customHeight="1">
      <c r="A205" s="155"/>
      <c r="B205" s="159"/>
      <c r="C205" s="159"/>
      <c r="D205" s="99"/>
      <c r="E205" s="160"/>
      <c r="F205" s="155"/>
      <c r="G205" s="156"/>
      <c r="H205" s="156"/>
      <c r="I205" s="155"/>
      <c r="J205" s="155"/>
      <c r="K205" s="157"/>
      <c r="L205" s="155"/>
      <c r="M205" s="155"/>
      <c r="N205" s="157"/>
      <c r="O205" s="155"/>
      <c r="P205" s="155"/>
      <c r="Q205" s="157"/>
      <c r="R205" s="157"/>
      <c r="S205" s="157"/>
      <c r="T205" s="158"/>
      <c r="W205" s="74"/>
      <c r="Y205" s="74"/>
      <c r="Z205" s="74"/>
    </row>
    <row r="206" spans="1:26" ht="14.25" customHeight="1">
      <c r="A206" s="155"/>
      <c r="B206" s="159"/>
      <c r="C206" s="159"/>
      <c r="D206" s="99"/>
      <c r="E206" s="160"/>
      <c r="F206" s="155"/>
      <c r="G206" s="156"/>
      <c r="H206" s="156"/>
      <c r="I206" s="155"/>
      <c r="J206" s="155"/>
      <c r="K206" s="157"/>
      <c r="L206" s="155"/>
      <c r="M206" s="155"/>
      <c r="N206" s="157"/>
      <c r="O206" s="155"/>
      <c r="P206" s="155"/>
      <c r="Q206" s="157"/>
      <c r="R206" s="157"/>
      <c r="S206" s="157"/>
      <c r="T206" s="158"/>
      <c r="W206" s="74"/>
      <c r="Y206" s="74"/>
      <c r="Z206" s="74"/>
    </row>
    <row r="207" spans="1:26" ht="14.25" customHeight="1">
      <c r="A207" s="155"/>
      <c r="B207" s="159"/>
      <c r="C207" s="159"/>
      <c r="D207" s="99"/>
      <c r="E207" s="160"/>
      <c r="F207" s="155"/>
      <c r="G207" s="156"/>
      <c r="H207" s="156"/>
      <c r="I207" s="155"/>
      <c r="J207" s="155"/>
      <c r="K207" s="157"/>
      <c r="L207" s="155"/>
      <c r="M207" s="155"/>
      <c r="N207" s="157"/>
      <c r="O207" s="155"/>
      <c r="P207" s="155"/>
      <c r="Q207" s="157"/>
      <c r="R207" s="157"/>
      <c r="S207" s="157"/>
      <c r="T207" s="158"/>
      <c r="W207" s="74"/>
      <c r="Y207" s="74"/>
      <c r="Z207" s="74"/>
    </row>
    <row r="208" spans="1:26" ht="14.25" customHeight="1">
      <c r="A208" s="155"/>
      <c r="B208" s="159"/>
      <c r="C208" s="159"/>
      <c r="D208" s="99"/>
      <c r="E208" s="160"/>
      <c r="F208" s="155"/>
      <c r="G208" s="156"/>
      <c r="H208" s="156"/>
      <c r="I208" s="155"/>
      <c r="J208" s="155"/>
      <c r="K208" s="157"/>
      <c r="L208" s="155"/>
      <c r="M208" s="155"/>
      <c r="N208" s="157"/>
      <c r="O208" s="155"/>
      <c r="P208" s="155"/>
      <c r="Q208" s="157"/>
      <c r="R208" s="157"/>
      <c r="S208" s="157"/>
      <c r="T208" s="158"/>
      <c r="W208" s="74"/>
      <c r="Y208" s="74"/>
      <c r="Z208" s="74"/>
    </row>
    <row r="209" spans="1:26" ht="14.25" customHeight="1">
      <c r="A209" s="155"/>
      <c r="B209" s="159"/>
      <c r="C209" s="159"/>
      <c r="D209" s="99"/>
      <c r="E209" s="160"/>
      <c r="F209" s="155"/>
      <c r="G209" s="156"/>
      <c r="H209" s="156"/>
      <c r="I209" s="155"/>
      <c r="J209" s="155"/>
      <c r="K209" s="157"/>
      <c r="L209" s="155"/>
      <c r="M209" s="155"/>
      <c r="N209" s="157"/>
      <c r="O209" s="155"/>
      <c r="P209" s="155"/>
      <c r="Q209" s="157"/>
      <c r="R209" s="157"/>
      <c r="S209" s="157"/>
      <c r="T209" s="158"/>
      <c r="W209" s="74"/>
      <c r="Y209" s="74"/>
      <c r="Z209" s="74"/>
    </row>
    <row r="210" spans="1:26" ht="14.25" customHeight="1">
      <c r="A210" s="155"/>
      <c r="B210" s="159"/>
      <c r="C210" s="159"/>
      <c r="D210" s="99"/>
      <c r="E210" s="160"/>
      <c r="F210" s="155"/>
      <c r="G210" s="156"/>
      <c r="H210" s="156"/>
      <c r="I210" s="155"/>
      <c r="J210" s="155"/>
      <c r="K210" s="157"/>
      <c r="L210" s="155"/>
      <c r="M210" s="155"/>
      <c r="N210" s="157"/>
      <c r="O210" s="155"/>
      <c r="P210" s="155"/>
      <c r="Q210" s="157"/>
      <c r="R210" s="157"/>
      <c r="S210" s="157"/>
      <c r="T210" s="158"/>
      <c r="W210" s="74"/>
      <c r="Y210" s="74"/>
      <c r="Z210" s="74"/>
    </row>
    <row r="211" spans="1:26" ht="14.25" customHeight="1">
      <c r="A211" s="155"/>
      <c r="B211" s="159"/>
      <c r="C211" s="159"/>
      <c r="D211" s="99"/>
      <c r="E211" s="160"/>
      <c r="F211" s="155"/>
      <c r="G211" s="156"/>
      <c r="H211" s="156"/>
      <c r="I211" s="155"/>
      <c r="J211" s="155"/>
      <c r="K211" s="157"/>
      <c r="L211" s="155"/>
      <c r="M211" s="155"/>
      <c r="N211" s="157"/>
      <c r="O211" s="155"/>
      <c r="P211" s="155"/>
      <c r="Q211" s="157"/>
      <c r="R211" s="157"/>
      <c r="S211" s="157"/>
      <c r="T211" s="158"/>
      <c r="W211" s="74"/>
      <c r="Y211" s="74"/>
      <c r="Z211" s="74"/>
    </row>
    <row r="212" spans="1:26" ht="14.25" customHeight="1">
      <c r="A212" s="155"/>
      <c r="B212" s="159"/>
      <c r="C212" s="159"/>
      <c r="D212" s="99"/>
      <c r="E212" s="160"/>
      <c r="F212" s="155"/>
      <c r="G212" s="156"/>
      <c r="H212" s="156"/>
      <c r="I212" s="155"/>
      <c r="J212" s="155"/>
      <c r="K212" s="157"/>
      <c r="L212" s="155"/>
      <c r="M212" s="155"/>
      <c r="N212" s="157"/>
      <c r="O212" s="155"/>
      <c r="P212" s="155"/>
      <c r="Q212" s="157"/>
      <c r="R212" s="157"/>
      <c r="S212" s="157"/>
      <c r="T212" s="158"/>
      <c r="W212" s="74"/>
      <c r="Y212" s="74"/>
      <c r="Z212" s="74"/>
    </row>
    <row r="213" spans="1:26" ht="14.25" customHeight="1">
      <c r="A213" s="155"/>
      <c r="B213" s="159"/>
      <c r="C213" s="159"/>
      <c r="D213" s="99"/>
      <c r="E213" s="160"/>
      <c r="F213" s="155"/>
      <c r="G213" s="156"/>
      <c r="H213" s="156"/>
      <c r="I213" s="155"/>
      <c r="J213" s="155"/>
      <c r="K213" s="157"/>
      <c r="L213" s="155"/>
      <c r="M213" s="155"/>
      <c r="N213" s="157"/>
      <c r="O213" s="155"/>
      <c r="P213" s="155"/>
      <c r="Q213" s="157"/>
      <c r="R213" s="157"/>
      <c r="S213" s="157"/>
      <c r="T213" s="158"/>
      <c r="W213" s="74"/>
      <c r="Y213" s="74"/>
      <c r="Z213" s="74"/>
    </row>
    <row r="214" spans="1:26" ht="14.25" customHeight="1">
      <c r="A214" s="155"/>
      <c r="B214" s="159"/>
      <c r="C214" s="159"/>
      <c r="D214" s="99"/>
      <c r="E214" s="160"/>
      <c r="F214" s="155"/>
      <c r="G214" s="156"/>
      <c r="H214" s="156"/>
      <c r="I214" s="155"/>
      <c r="J214" s="155"/>
      <c r="K214" s="157"/>
      <c r="L214" s="155"/>
      <c r="M214" s="155"/>
      <c r="N214" s="157"/>
      <c r="O214" s="155"/>
      <c r="P214" s="155"/>
      <c r="Q214" s="157"/>
      <c r="R214" s="157"/>
      <c r="S214" s="157"/>
      <c r="T214" s="158"/>
      <c r="W214" s="74"/>
      <c r="Y214" s="74"/>
      <c r="Z214" s="74"/>
    </row>
    <row r="215" spans="1:26" ht="14.25" customHeight="1">
      <c r="A215" s="155"/>
      <c r="B215" s="159"/>
      <c r="C215" s="159"/>
      <c r="D215" s="99"/>
      <c r="E215" s="160"/>
      <c r="F215" s="155"/>
      <c r="G215" s="156"/>
      <c r="H215" s="156"/>
      <c r="I215" s="155"/>
      <c r="J215" s="155"/>
      <c r="K215" s="157"/>
      <c r="L215" s="155"/>
      <c r="M215" s="155"/>
      <c r="N215" s="157"/>
      <c r="O215" s="155"/>
      <c r="P215" s="155"/>
      <c r="Q215" s="157"/>
      <c r="R215" s="157"/>
      <c r="S215" s="157"/>
      <c r="T215" s="158"/>
      <c r="W215" s="74"/>
      <c r="Y215" s="74"/>
      <c r="Z215" s="74"/>
    </row>
    <row r="216" spans="1:26" ht="14.25" customHeight="1">
      <c r="A216" s="155"/>
      <c r="B216" s="159"/>
      <c r="C216" s="159"/>
      <c r="D216" s="99"/>
      <c r="E216" s="160"/>
      <c r="F216" s="155"/>
      <c r="G216" s="156"/>
      <c r="H216" s="156"/>
      <c r="I216" s="155"/>
      <c r="J216" s="155"/>
      <c r="K216" s="157"/>
      <c r="L216" s="155"/>
      <c r="M216" s="155"/>
      <c r="N216" s="157"/>
      <c r="O216" s="155"/>
      <c r="P216" s="155"/>
      <c r="Q216" s="157"/>
      <c r="R216" s="157"/>
      <c r="S216" s="157"/>
      <c r="T216" s="158"/>
      <c r="W216" s="74"/>
      <c r="Y216" s="74"/>
      <c r="Z216" s="74"/>
    </row>
    <row r="217" spans="1:26" ht="14.25" customHeight="1">
      <c r="A217" s="155"/>
      <c r="B217" s="159"/>
      <c r="C217" s="159"/>
      <c r="D217" s="99"/>
      <c r="E217" s="160"/>
      <c r="F217" s="155"/>
      <c r="G217" s="156"/>
      <c r="H217" s="156"/>
      <c r="I217" s="155"/>
      <c r="J217" s="155"/>
      <c r="K217" s="157"/>
      <c r="L217" s="155"/>
      <c r="M217" s="155"/>
      <c r="N217" s="157"/>
      <c r="O217" s="155"/>
      <c r="P217" s="155"/>
      <c r="Q217" s="157"/>
      <c r="R217" s="157"/>
      <c r="S217" s="157"/>
      <c r="T217" s="158"/>
      <c r="W217" s="74"/>
      <c r="Y217" s="74"/>
      <c r="Z217" s="74"/>
    </row>
    <row r="218" spans="1:26" ht="14.25" customHeight="1">
      <c r="A218" s="155"/>
      <c r="B218" s="159"/>
      <c r="C218" s="159"/>
      <c r="D218" s="99"/>
      <c r="E218" s="160"/>
      <c r="F218" s="155"/>
      <c r="G218" s="156"/>
      <c r="H218" s="156"/>
      <c r="I218" s="155"/>
      <c r="J218" s="155"/>
      <c r="K218" s="157"/>
      <c r="L218" s="155"/>
      <c r="M218" s="155"/>
      <c r="N218" s="157"/>
      <c r="O218" s="155"/>
      <c r="P218" s="155"/>
      <c r="Q218" s="157"/>
      <c r="R218" s="157"/>
      <c r="S218" s="157"/>
      <c r="T218" s="158"/>
      <c r="W218" s="74"/>
      <c r="Y218" s="74"/>
      <c r="Z218" s="74"/>
    </row>
    <row r="219" spans="1:26" ht="14.25" customHeight="1">
      <c r="A219" s="155"/>
      <c r="B219" s="159"/>
      <c r="C219" s="159"/>
      <c r="D219" s="99"/>
      <c r="E219" s="160"/>
      <c r="F219" s="155"/>
      <c r="G219" s="156"/>
      <c r="H219" s="156"/>
      <c r="I219" s="155"/>
      <c r="J219" s="155"/>
      <c r="K219" s="157"/>
      <c r="L219" s="155"/>
      <c r="M219" s="155"/>
      <c r="N219" s="157"/>
      <c r="O219" s="155"/>
      <c r="P219" s="155"/>
      <c r="Q219" s="157"/>
      <c r="R219" s="157"/>
      <c r="S219" s="157"/>
      <c r="T219" s="158"/>
      <c r="W219" s="74"/>
      <c r="Y219" s="74"/>
      <c r="Z219" s="74"/>
    </row>
  </sheetData>
  <sheetProtection formatCells="0" formatColumns="0" formatRows="0" insertColumns="0" insertRows="0" insertHyperlinks="0" deleteColumns="0" deleteRows="0" sort="0" autoFilter="0" pivotTables="0"/>
  <dataConsolidate/>
  <mergeCells count="1677">
    <mergeCell ref="B1:C1"/>
    <mergeCell ref="G1:H1"/>
    <mergeCell ref="I1:J1"/>
    <mergeCell ref="K1:L1"/>
    <mergeCell ref="M1:N1"/>
    <mergeCell ref="B2:C2"/>
    <mergeCell ref="G2:H2"/>
    <mergeCell ref="I2:J2"/>
    <mergeCell ref="K2:L2"/>
    <mergeCell ref="M2:N2"/>
    <mergeCell ref="AA15:AB15"/>
    <mergeCell ref="B7:C7"/>
    <mergeCell ref="G7:H7"/>
    <mergeCell ref="I7:J7"/>
    <mergeCell ref="K7:L7"/>
    <mergeCell ref="M7:N7"/>
    <mergeCell ref="L21:L23"/>
    <mergeCell ref="B5:C5"/>
    <mergeCell ref="G5:H5"/>
    <mergeCell ref="I5:J5"/>
    <mergeCell ref="K5:L5"/>
    <mergeCell ref="M5:N5"/>
    <mergeCell ref="B6:C6"/>
    <mergeCell ref="G6:H6"/>
    <mergeCell ref="I6:J6"/>
    <mergeCell ref="K6:L6"/>
    <mergeCell ref="M6:N6"/>
    <mergeCell ref="B3:C3"/>
    <mergeCell ref="G3:H3"/>
    <mergeCell ref="I3:J3"/>
    <mergeCell ref="K3:L3"/>
    <mergeCell ref="M3:N3"/>
    <mergeCell ref="T25:T26"/>
    <mergeCell ref="A27:A28"/>
    <mergeCell ref="B27:B28"/>
    <mergeCell ref="C27:C28"/>
    <mergeCell ref="E27:E28"/>
    <mergeCell ref="F27:F28"/>
    <mergeCell ref="G27:G28"/>
    <mergeCell ref="K25:K26"/>
    <mergeCell ref="L25:L26"/>
    <mergeCell ref="M25:M26"/>
    <mergeCell ref="N25:N26"/>
    <mergeCell ref="O25:O26"/>
    <mergeCell ref="P25:P26"/>
    <mergeCell ref="Q24:S24"/>
    <mergeCell ref="A25:A26"/>
    <mergeCell ref="B25:B26"/>
    <mergeCell ref="C25:C26"/>
    <mergeCell ref="E25:E26"/>
    <mergeCell ref="F25:F26"/>
    <mergeCell ref="G25:G26"/>
    <mergeCell ref="H25:H26"/>
    <mergeCell ref="I25:I26"/>
    <mergeCell ref="J25:J26"/>
    <mergeCell ref="T27:T28"/>
    <mergeCell ref="N27:N28"/>
    <mergeCell ref="O27:O28"/>
    <mergeCell ref="P27:P28"/>
    <mergeCell ref="Q27:R28"/>
    <mergeCell ref="S27:S28"/>
    <mergeCell ref="H27:H28"/>
    <mergeCell ref="I27:I28"/>
    <mergeCell ref="J27:J28"/>
    <mergeCell ref="K27:K28"/>
    <mergeCell ref="L27:L28"/>
    <mergeCell ref="M27:M28"/>
    <mergeCell ref="B4:C4"/>
    <mergeCell ref="G4:H4"/>
    <mergeCell ref="I4:J4"/>
    <mergeCell ref="K4:L4"/>
    <mergeCell ref="M4:N4"/>
    <mergeCell ref="Q25:R26"/>
    <mergeCell ref="S25:S26"/>
    <mergeCell ref="Q29:R30"/>
    <mergeCell ref="S29:S30"/>
    <mergeCell ref="T29:T30"/>
    <mergeCell ref="A31:A32"/>
    <mergeCell ref="B31:B32"/>
    <mergeCell ref="C31:C32"/>
    <mergeCell ref="E31:E32"/>
    <mergeCell ref="F31:F32"/>
    <mergeCell ref="G31:G32"/>
    <mergeCell ref="K29:K30"/>
    <mergeCell ref="L29:L30"/>
    <mergeCell ref="M29:M30"/>
    <mergeCell ref="N29:N30"/>
    <mergeCell ref="O29:O30"/>
    <mergeCell ref="P29:P30"/>
    <mergeCell ref="A29:A30"/>
    <mergeCell ref="B29:B30"/>
    <mergeCell ref="C29:C30"/>
    <mergeCell ref="E29:E30"/>
    <mergeCell ref="F29:F30"/>
    <mergeCell ref="G29:G30"/>
    <mergeCell ref="H29:H30"/>
    <mergeCell ref="I29:I30"/>
    <mergeCell ref="J29:J30"/>
    <mergeCell ref="T31:T32"/>
    <mergeCell ref="A33:A34"/>
    <mergeCell ref="B33:B34"/>
    <mergeCell ref="C33:C34"/>
    <mergeCell ref="E33:E34"/>
    <mergeCell ref="F33:F34"/>
    <mergeCell ref="G33:G34"/>
    <mergeCell ref="H33:H34"/>
    <mergeCell ref="I33:I34"/>
    <mergeCell ref="J33:J34"/>
    <mergeCell ref="N31:N32"/>
    <mergeCell ref="O31:O32"/>
    <mergeCell ref="P31:P32"/>
    <mergeCell ref="Q31:R32"/>
    <mergeCell ref="S31:S32"/>
    <mergeCell ref="T35:T36"/>
    <mergeCell ref="H31:H32"/>
    <mergeCell ref="I31:I32"/>
    <mergeCell ref="J31:J32"/>
    <mergeCell ref="K31:K32"/>
    <mergeCell ref="L31:L32"/>
    <mergeCell ref="M31:M32"/>
    <mergeCell ref="N35:N36"/>
    <mergeCell ref="O35:O36"/>
    <mergeCell ref="P35:P36"/>
    <mergeCell ref="Q35:R36"/>
    <mergeCell ref="S35:S36"/>
    <mergeCell ref="H35:H36"/>
    <mergeCell ref="I35:I36"/>
    <mergeCell ref="J35:J36"/>
    <mergeCell ref="K35:K36"/>
    <mergeCell ref="L35:L36"/>
    <mergeCell ref="M35:M36"/>
    <mergeCell ref="Q33:R34"/>
    <mergeCell ref="S33:S34"/>
    <mergeCell ref="T33:T34"/>
    <mergeCell ref="A35:A36"/>
    <mergeCell ref="B35:B36"/>
    <mergeCell ref="C35:C36"/>
    <mergeCell ref="E35:E36"/>
    <mergeCell ref="F35:F36"/>
    <mergeCell ref="G35:G36"/>
    <mergeCell ref="K33:K34"/>
    <mergeCell ref="L33:L34"/>
    <mergeCell ref="M33:M34"/>
    <mergeCell ref="N33:N34"/>
    <mergeCell ref="O33:O34"/>
    <mergeCell ref="P33:P34"/>
    <mergeCell ref="Q37:R38"/>
    <mergeCell ref="S37:S38"/>
    <mergeCell ref="T37:T38"/>
    <mergeCell ref="A39:A40"/>
    <mergeCell ref="B39:B40"/>
    <mergeCell ref="C39:C40"/>
    <mergeCell ref="E39:E40"/>
    <mergeCell ref="F39:F40"/>
    <mergeCell ref="G39:G40"/>
    <mergeCell ref="K37:K38"/>
    <mergeCell ref="L37:L38"/>
    <mergeCell ref="M37:M38"/>
    <mergeCell ref="N37:N38"/>
    <mergeCell ref="O37:O38"/>
    <mergeCell ref="P37:P38"/>
    <mergeCell ref="A37:A38"/>
    <mergeCell ref="B37:B38"/>
    <mergeCell ref="C37:C38"/>
    <mergeCell ref="E37:E38"/>
    <mergeCell ref="F37:F38"/>
    <mergeCell ref="G37:G38"/>
    <mergeCell ref="H37:H38"/>
    <mergeCell ref="I37:I38"/>
    <mergeCell ref="J37:J38"/>
    <mergeCell ref="T39:T40"/>
    <mergeCell ref="A41:A42"/>
    <mergeCell ref="B41:B42"/>
    <mergeCell ref="C41:C42"/>
    <mergeCell ref="E41:E42"/>
    <mergeCell ref="F41:F42"/>
    <mergeCell ref="G41:G42"/>
    <mergeCell ref="H41:H42"/>
    <mergeCell ref="I41:I42"/>
    <mergeCell ref="J41:J42"/>
    <mergeCell ref="N39:N40"/>
    <mergeCell ref="O39:O40"/>
    <mergeCell ref="P39:P40"/>
    <mergeCell ref="Q39:R40"/>
    <mergeCell ref="S39:S40"/>
    <mergeCell ref="T43:T44"/>
    <mergeCell ref="H39:H40"/>
    <mergeCell ref="I39:I40"/>
    <mergeCell ref="J39:J40"/>
    <mergeCell ref="K39:K40"/>
    <mergeCell ref="L39:L40"/>
    <mergeCell ref="M39:M40"/>
    <mergeCell ref="N43:N44"/>
    <mergeCell ref="O43:O44"/>
    <mergeCell ref="P43:P44"/>
    <mergeCell ref="Q43:R44"/>
    <mergeCell ref="S43:S44"/>
    <mergeCell ref="H43:H44"/>
    <mergeCell ref="I43:I44"/>
    <mergeCell ref="J43:J44"/>
    <mergeCell ref="K43:K44"/>
    <mergeCell ref="L43:L44"/>
    <mergeCell ref="M43:M44"/>
    <mergeCell ref="Q41:R42"/>
    <mergeCell ref="S41:S42"/>
    <mergeCell ref="T41:T42"/>
    <mergeCell ref="A43:A44"/>
    <mergeCell ref="B43:B44"/>
    <mergeCell ref="C43:C44"/>
    <mergeCell ref="E43:E44"/>
    <mergeCell ref="F43:F44"/>
    <mergeCell ref="G43:G44"/>
    <mergeCell ref="K41:K42"/>
    <mergeCell ref="L41:L42"/>
    <mergeCell ref="M41:M42"/>
    <mergeCell ref="N41:N42"/>
    <mergeCell ref="O41:O42"/>
    <mergeCell ref="P41:P42"/>
    <mergeCell ref="Q45:R46"/>
    <mergeCell ref="S45:S46"/>
    <mergeCell ref="T45:T46"/>
    <mergeCell ref="A47:A48"/>
    <mergeCell ref="B47:B48"/>
    <mergeCell ref="C47:C48"/>
    <mergeCell ref="E47:E48"/>
    <mergeCell ref="F47:F48"/>
    <mergeCell ref="G47:G48"/>
    <mergeCell ref="K45:K46"/>
    <mergeCell ref="L45:L46"/>
    <mergeCell ref="M45:M46"/>
    <mergeCell ref="N45:N46"/>
    <mergeCell ref="O45:O46"/>
    <mergeCell ref="P45:P46"/>
    <mergeCell ref="A45:A46"/>
    <mergeCell ref="B45:B46"/>
    <mergeCell ref="C45:C46"/>
    <mergeCell ref="E45:E46"/>
    <mergeCell ref="F45:F46"/>
    <mergeCell ref="G45:G46"/>
    <mergeCell ref="H45:H46"/>
    <mergeCell ref="I45:I46"/>
    <mergeCell ref="J45:J46"/>
    <mergeCell ref="T47:T48"/>
    <mergeCell ref="A49:A50"/>
    <mergeCell ref="B49:B50"/>
    <mergeCell ref="C49:C50"/>
    <mergeCell ref="E49:E50"/>
    <mergeCell ref="F49:F50"/>
    <mergeCell ref="G49:G50"/>
    <mergeCell ref="H49:H50"/>
    <mergeCell ref="I49:I50"/>
    <mergeCell ref="J49:J50"/>
    <mergeCell ref="N47:N48"/>
    <mergeCell ref="O47:O48"/>
    <mergeCell ref="P47:P48"/>
    <mergeCell ref="Q47:R48"/>
    <mergeCell ref="S47:S48"/>
    <mergeCell ref="T51:T52"/>
    <mergeCell ref="H47:H48"/>
    <mergeCell ref="I47:I48"/>
    <mergeCell ref="J47:J48"/>
    <mergeCell ref="K47:K48"/>
    <mergeCell ref="L47:L48"/>
    <mergeCell ref="M47:M48"/>
    <mergeCell ref="N51:N52"/>
    <mergeCell ref="O51:O52"/>
    <mergeCell ref="P51:P52"/>
    <mergeCell ref="Q51:R52"/>
    <mergeCell ref="S51:S52"/>
    <mergeCell ref="H51:H52"/>
    <mergeCell ref="I51:I52"/>
    <mergeCell ref="J51:J52"/>
    <mergeCell ref="K51:K52"/>
    <mergeCell ref="L51:L52"/>
    <mergeCell ref="M51:M52"/>
    <mergeCell ref="Q49:R50"/>
    <mergeCell ref="S49:S50"/>
    <mergeCell ref="T49:T50"/>
    <mergeCell ref="A51:A52"/>
    <mergeCell ref="B51:B52"/>
    <mergeCell ref="C51:C52"/>
    <mergeCell ref="E51:E52"/>
    <mergeCell ref="F51:F52"/>
    <mergeCell ref="G51:G52"/>
    <mergeCell ref="K49:K50"/>
    <mergeCell ref="L49:L50"/>
    <mergeCell ref="M49:M50"/>
    <mergeCell ref="N49:N50"/>
    <mergeCell ref="O49:O50"/>
    <mergeCell ref="P49:P50"/>
    <mergeCell ref="Q53:R54"/>
    <mergeCell ref="S53:S54"/>
    <mergeCell ref="T53:T54"/>
    <mergeCell ref="A55:A56"/>
    <mergeCell ref="B55:B56"/>
    <mergeCell ref="C55:C56"/>
    <mergeCell ref="E55:E56"/>
    <mergeCell ref="F55:F56"/>
    <mergeCell ref="G55:G56"/>
    <mergeCell ref="K53:K54"/>
    <mergeCell ref="L53:L54"/>
    <mergeCell ref="M53:M54"/>
    <mergeCell ref="N53:N54"/>
    <mergeCell ref="O53:O54"/>
    <mergeCell ref="P53:P54"/>
    <mergeCell ref="A53:A54"/>
    <mergeCell ref="B53:B54"/>
    <mergeCell ref="C53:C54"/>
    <mergeCell ref="E53:E54"/>
    <mergeCell ref="F53:F54"/>
    <mergeCell ref="G53:G54"/>
    <mergeCell ref="H53:H54"/>
    <mergeCell ref="I53:I54"/>
    <mergeCell ref="J53:J54"/>
    <mergeCell ref="T55:T56"/>
    <mergeCell ref="A57:A58"/>
    <mergeCell ref="B57:B58"/>
    <mergeCell ref="C57:C58"/>
    <mergeCell ref="E57:E58"/>
    <mergeCell ref="F57:F58"/>
    <mergeCell ref="G57:G58"/>
    <mergeCell ref="H57:H58"/>
    <mergeCell ref="I57:I58"/>
    <mergeCell ref="J57:J58"/>
    <mergeCell ref="N55:N56"/>
    <mergeCell ref="O55:O56"/>
    <mergeCell ref="P55:P56"/>
    <mergeCell ref="Q55:R56"/>
    <mergeCell ref="S55:S56"/>
    <mergeCell ref="T59:T60"/>
    <mergeCell ref="H55:H56"/>
    <mergeCell ref="I55:I56"/>
    <mergeCell ref="J55:J56"/>
    <mergeCell ref="K55:K56"/>
    <mergeCell ref="L55:L56"/>
    <mergeCell ref="M55:M56"/>
    <mergeCell ref="N59:N60"/>
    <mergeCell ref="O59:O60"/>
    <mergeCell ref="P59:P60"/>
    <mergeCell ref="Q59:R60"/>
    <mergeCell ref="S59:S60"/>
    <mergeCell ref="H59:H60"/>
    <mergeCell ref="I59:I60"/>
    <mergeCell ref="J59:J60"/>
    <mergeCell ref="K59:K60"/>
    <mergeCell ref="L59:L60"/>
    <mergeCell ref="M59:M60"/>
    <mergeCell ref="Q57:R58"/>
    <mergeCell ref="S57:S58"/>
    <mergeCell ref="T57:T58"/>
    <mergeCell ref="A59:A60"/>
    <mergeCell ref="B59:B60"/>
    <mergeCell ref="C59:C60"/>
    <mergeCell ref="E59:E60"/>
    <mergeCell ref="F59:F60"/>
    <mergeCell ref="G59:G60"/>
    <mergeCell ref="K57:K58"/>
    <mergeCell ref="L57:L58"/>
    <mergeCell ref="M57:M58"/>
    <mergeCell ref="N57:N58"/>
    <mergeCell ref="O57:O58"/>
    <mergeCell ref="P57:P58"/>
    <mergeCell ref="Q61:R62"/>
    <mergeCell ref="S61:S62"/>
    <mergeCell ref="T61:T62"/>
    <mergeCell ref="A63:A64"/>
    <mergeCell ref="B63:B64"/>
    <mergeCell ref="C63:C64"/>
    <mergeCell ref="E63:E64"/>
    <mergeCell ref="F63:F64"/>
    <mergeCell ref="G63:G64"/>
    <mergeCell ref="K61:K62"/>
    <mergeCell ref="L61:L62"/>
    <mergeCell ref="M61:M62"/>
    <mergeCell ref="N61:N62"/>
    <mergeCell ref="O61:O62"/>
    <mergeCell ref="P61:P62"/>
    <mergeCell ref="A61:A62"/>
    <mergeCell ref="B61:B62"/>
    <mergeCell ref="C61:C62"/>
    <mergeCell ref="E61:E62"/>
    <mergeCell ref="F61:F62"/>
    <mergeCell ref="G61:G62"/>
    <mergeCell ref="H61:H62"/>
    <mergeCell ref="I61:I62"/>
    <mergeCell ref="J61:J62"/>
    <mergeCell ref="T63:T64"/>
    <mergeCell ref="A65:A66"/>
    <mergeCell ref="B65:B66"/>
    <mergeCell ref="C65:C66"/>
    <mergeCell ref="E65:E66"/>
    <mergeCell ref="F65:F66"/>
    <mergeCell ref="G65:G66"/>
    <mergeCell ref="H65:H66"/>
    <mergeCell ref="I65:I66"/>
    <mergeCell ref="J65:J66"/>
    <mergeCell ref="N63:N64"/>
    <mergeCell ref="O63:O64"/>
    <mergeCell ref="P63:P64"/>
    <mergeCell ref="Q63:R64"/>
    <mergeCell ref="S63:S64"/>
    <mergeCell ref="T67:T68"/>
    <mergeCell ref="H63:H64"/>
    <mergeCell ref="I63:I64"/>
    <mergeCell ref="J63:J64"/>
    <mergeCell ref="K63:K64"/>
    <mergeCell ref="L63:L64"/>
    <mergeCell ref="M63:M64"/>
    <mergeCell ref="N67:N68"/>
    <mergeCell ref="O67:O68"/>
    <mergeCell ref="P67:P68"/>
    <mergeCell ref="Q67:R68"/>
    <mergeCell ref="S67:S68"/>
    <mergeCell ref="H67:H68"/>
    <mergeCell ref="I67:I68"/>
    <mergeCell ref="J67:J68"/>
    <mergeCell ref="K67:K68"/>
    <mergeCell ref="L67:L68"/>
    <mergeCell ref="M67:M68"/>
    <mergeCell ref="Q65:R66"/>
    <mergeCell ref="S65:S66"/>
    <mergeCell ref="T65:T66"/>
    <mergeCell ref="A67:A68"/>
    <mergeCell ref="B67:B68"/>
    <mergeCell ref="C67:C68"/>
    <mergeCell ref="E67:E68"/>
    <mergeCell ref="F67:F68"/>
    <mergeCell ref="G67:G68"/>
    <mergeCell ref="K65:K66"/>
    <mergeCell ref="L65:L66"/>
    <mergeCell ref="M65:M66"/>
    <mergeCell ref="N65:N66"/>
    <mergeCell ref="O65:O66"/>
    <mergeCell ref="P65:P66"/>
    <mergeCell ref="Q69:R70"/>
    <mergeCell ref="S69:S70"/>
    <mergeCell ref="T69:T70"/>
    <mergeCell ref="A71:A72"/>
    <mergeCell ref="B71:B72"/>
    <mergeCell ref="C71:C72"/>
    <mergeCell ref="E71:E72"/>
    <mergeCell ref="F71:F72"/>
    <mergeCell ref="G71:G72"/>
    <mergeCell ref="K69:K70"/>
    <mergeCell ref="L69:L70"/>
    <mergeCell ref="M69:M70"/>
    <mergeCell ref="N69:N70"/>
    <mergeCell ref="O69:O70"/>
    <mergeCell ref="P69:P70"/>
    <mergeCell ref="A69:A70"/>
    <mergeCell ref="B69:B70"/>
    <mergeCell ref="C69:C70"/>
    <mergeCell ref="E69:E70"/>
    <mergeCell ref="F69:F70"/>
    <mergeCell ref="G69:G70"/>
    <mergeCell ref="H69:H70"/>
    <mergeCell ref="I69:I70"/>
    <mergeCell ref="J69:J70"/>
    <mergeCell ref="T71:T72"/>
    <mergeCell ref="A73:A74"/>
    <mergeCell ref="B73:B74"/>
    <mergeCell ref="C73:C74"/>
    <mergeCell ref="E73:E74"/>
    <mergeCell ref="F73:F74"/>
    <mergeCell ref="G73:G74"/>
    <mergeCell ref="H73:H74"/>
    <mergeCell ref="I73:I74"/>
    <mergeCell ref="J73:J74"/>
    <mergeCell ref="N71:N72"/>
    <mergeCell ref="O71:O72"/>
    <mergeCell ref="P71:P72"/>
    <mergeCell ref="Q71:R72"/>
    <mergeCell ref="S71:S72"/>
    <mergeCell ref="T75:T76"/>
    <mergeCell ref="H71:H72"/>
    <mergeCell ref="I71:I72"/>
    <mergeCell ref="J71:J72"/>
    <mergeCell ref="K71:K72"/>
    <mergeCell ref="L71:L72"/>
    <mergeCell ref="M71:M72"/>
    <mergeCell ref="N75:N76"/>
    <mergeCell ref="O75:O76"/>
    <mergeCell ref="P75:P76"/>
    <mergeCell ref="Q75:R76"/>
    <mergeCell ref="S75:S76"/>
    <mergeCell ref="H75:H76"/>
    <mergeCell ref="I75:I76"/>
    <mergeCell ref="J75:J76"/>
    <mergeCell ref="K75:K76"/>
    <mergeCell ref="L75:L76"/>
    <mergeCell ref="M75:M76"/>
    <mergeCell ref="Q73:R74"/>
    <mergeCell ref="S73:S74"/>
    <mergeCell ref="T73:T74"/>
    <mergeCell ref="A75:A76"/>
    <mergeCell ref="B75:B76"/>
    <mergeCell ref="C75:C76"/>
    <mergeCell ref="E75:E76"/>
    <mergeCell ref="F75:F76"/>
    <mergeCell ref="G75:G76"/>
    <mergeCell ref="K73:K74"/>
    <mergeCell ref="L73:L74"/>
    <mergeCell ref="M73:M74"/>
    <mergeCell ref="N73:N74"/>
    <mergeCell ref="O73:O74"/>
    <mergeCell ref="P73:P74"/>
    <mergeCell ref="Q77:R78"/>
    <mergeCell ref="S77:S78"/>
    <mergeCell ref="T77:T78"/>
    <mergeCell ref="A79:A80"/>
    <mergeCell ref="B79:B80"/>
    <mergeCell ref="C79:C80"/>
    <mergeCell ref="E79:E80"/>
    <mergeCell ref="F79:F80"/>
    <mergeCell ref="G79:G80"/>
    <mergeCell ref="K77:K78"/>
    <mergeCell ref="L77:L78"/>
    <mergeCell ref="M77:M78"/>
    <mergeCell ref="N77:N78"/>
    <mergeCell ref="O77:O78"/>
    <mergeCell ref="P77:P78"/>
    <mergeCell ref="A77:A78"/>
    <mergeCell ref="B77:B78"/>
    <mergeCell ref="C77:C78"/>
    <mergeCell ref="E77:E78"/>
    <mergeCell ref="F77:F78"/>
    <mergeCell ref="G77:G78"/>
    <mergeCell ref="H77:H78"/>
    <mergeCell ref="I77:I78"/>
    <mergeCell ref="J77:J78"/>
    <mergeCell ref="T79:T80"/>
    <mergeCell ref="A81:A82"/>
    <mergeCell ref="B81:B82"/>
    <mergeCell ref="C81:C82"/>
    <mergeCell ref="E81:E82"/>
    <mergeCell ref="F81:F82"/>
    <mergeCell ref="G81:G82"/>
    <mergeCell ref="H81:H82"/>
    <mergeCell ref="I81:I82"/>
    <mergeCell ref="J81:J82"/>
    <mergeCell ref="N79:N80"/>
    <mergeCell ref="O79:O80"/>
    <mergeCell ref="P79:P80"/>
    <mergeCell ref="Q79:R80"/>
    <mergeCell ref="S79:S80"/>
    <mergeCell ref="T83:T84"/>
    <mergeCell ref="H79:H80"/>
    <mergeCell ref="I79:I80"/>
    <mergeCell ref="J79:J80"/>
    <mergeCell ref="K79:K80"/>
    <mergeCell ref="L79:L80"/>
    <mergeCell ref="M79:M80"/>
    <mergeCell ref="N83:N84"/>
    <mergeCell ref="O83:O84"/>
    <mergeCell ref="P83:P84"/>
    <mergeCell ref="Q83:R84"/>
    <mergeCell ref="S83:S84"/>
    <mergeCell ref="H83:H84"/>
    <mergeCell ref="I83:I84"/>
    <mergeCell ref="J83:J84"/>
    <mergeCell ref="K83:K84"/>
    <mergeCell ref="L83:L84"/>
    <mergeCell ref="M83:M84"/>
    <mergeCell ref="Q81:R82"/>
    <mergeCell ref="S81:S82"/>
    <mergeCell ref="T81:T82"/>
    <mergeCell ref="A83:A84"/>
    <mergeCell ref="B83:B84"/>
    <mergeCell ref="C83:C84"/>
    <mergeCell ref="E83:E84"/>
    <mergeCell ref="F83:F84"/>
    <mergeCell ref="G83:G84"/>
    <mergeCell ref="K81:K82"/>
    <mergeCell ref="L81:L82"/>
    <mergeCell ref="M81:M82"/>
    <mergeCell ref="N81:N82"/>
    <mergeCell ref="O81:O82"/>
    <mergeCell ref="P81:P82"/>
    <mergeCell ref="Q85:R86"/>
    <mergeCell ref="S85:S86"/>
    <mergeCell ref="T85:T86"/>
    <mergeCell ref="A87:A88"/>
    <mergeCell ref="B87:B88"/>
    <mergeCell ref="C87:C88"/>
    <mergeCell ref="E87:E88"/>
    <mergeCell ref="F87:F88"/>
    <mergeCell ref="G87:G88"/>
    <mergeCell ref="K85:K86"/>
    <mergeCell ref="L85:L86"/>
    <mergeCell ref="M85:M86"/>
    <mergeCell ref="N85:N86"/>
    <mergeCell ref="O85:O86"/>
    <mergeCell ref="P85:P86"/>
    <mergeCell ref="A85:A86"/>
    <mergeCell ref="B85:B86"/>
    <mergeCell ref="C85:C86"/>
    <mergeCell ref="E85:E86"/>
    <mergeCell ref="F85:F86"/>
    <mergeCell ref="G85:G86"/>
    <mergeCell ref="H85:H86"/>
    <mergeCell ref="I85:I86"/>
    <mergeCell ref="J85:J86"/>
    <mergeCell ref="T87:T88"/>
    <mergeCell ref="A89:A90"/>
    <mergeCell ref="B89:B90"/>
    <mergeCell ref="C89:C90"/>
    <mergeCell ref="E89:E90"/>
    <mergeCell ref="F89:F90"/>
    <mergeCell ref="G89:G90"/>
    <mergeCell ref="H89:H90"/>
    <mergeCell ref="I89:I90"/>
    <mergeCell ref="J89:J90"/>
    <mergeCell ref="N87:N88"/>
    <mergeCell ref="O87:O88"/>
    <mergeCell ref="P87:P88"/>
    <mergeCell ref="Q87:R88"/>
    <mergeCell ref="S87:S88"/>
    <mergeCell ref="T91:T92"/>
    <mergeCell ref="H87:H88"/>
    <mergeCell ref="I87:I88"/>
    <mergeCell ref="J87:J88"/>
    <mergeCell ref="K87:K88"/>
    <mergeCell ref="L87:L88"/>
    <mergeCell ref="M87:M88"/>
    <mergeCell ref="N91:N92"/>
    <mergeCell ref="O91:O92"/>
    <mergeCell ref="P91:P92"/>
    <mergeCell ref="Q91:R92"/>
    <mergeCell ref="S91:S92"/>
    <mergeCell ref="H91:H92"/>
    <mergeCell ref="I91:I92"/>
    <mergeCell ref="J91:J92"/>
    <mergeCell ref="K91:K92"/>
    <mergeCell ref="L91:L92"/>
    <mergeCell ref="M91:M92"/>
    <mergeCell ref="Q89:R90"/>
    <mergeCell ref="S89:S90"/>
    <mergeCell ref="T89:T90"/>
    <mergeCell ref="A91:A92"/>
    <mergeCell ref="B91:B92"/>
    <mergeCell ref="C91:C92"/>
    <mergeCell ref="E91:E92"/>
    <mergeCell ref="F91:F92"/>
    <mergeCell ref="G91:G92"/>
    <mergeCell ref="K89:K90"/>
    <mergeCell ref="L89:L90"/>
    <mergeCell ref="M89:M90"/>
    <mergeCell ref="N89:N90"/>
    <mergeCell ref="O89:O90"/>
    <mergeCell ref="P89:P90"/>
    <mergeCell ref="K95:K96"/>
    <mergeCell ref="L95:L96"/>
    <mergeCell ref="M95:M96"/>
    <mergeCell ref="Q93:R94"/>
    <mergeCell ref="S93:S94"/>
    <mergeCell ref="T93:T94"/>
    <mergeCell ref="A95:A96"/>
    <mergeCell ref="B95:B96"/>
    <mergeCell ref="C95:C96"/>
    <mergeCell ref="E95:E96"/>
    <mergeCell ref="F95:F96"/>
    <mergeCell ref="G95:G96"/>
    <mergeCell ref="K93:K94"/>
    <mergeCell ref="L93:L94"/>
    <mergeCell ref="M93:M94"/>
    <mergeCell ref="N93:N94"/>
    <mergeCell ref="O93:O94"/>
    <mergeCell ref="P93:P94"/>
    <mergeCell ref="A93:A94"/>
    <mergeCell ref="B93:B94"/>
    <mergeCell ref="C93:C94"/>
    <mergeCell ref="E93:E94"/>
    <mergeCell ref="F93:F94"/>
    <mergeCell ref="G93:G94"/>
    <mergeCell ref="H93:H94"/>
    <mergeCell ref="I93:I94"/>
    <mergeCell ref="J93:J94"/>
    <mergeCell ref="T97:T98"/>
    <mergeCell ref="A99:A100"/>
    <mergeCell ref="B99:B100"/>
    <mergeCell ref="C99:C100"/>
    <mergeCell ref="E99:E100"/>
    <mergeCell ref="F99:F100"/>
    <mergeCell ref="G99:G100"/>
    <mergeCell ref="K97:K98"/>
    <mergeCell ref="L97:L98"/>
    <mergeCell ref="M97:M98"/>
    <mergeCell ref="N97:N98"/>
    <mergeCell ref="O97:O98"/>
    <mergeCell ref="P97:P98"/>
    <mergeCell ref="T95:T96"/>
    <mergeCell ref="A97:A98"/>
    <mergeCell ref="B97:B98"/>
    <mergeCell ref="C97:C98"/>
    <mergeCell ref="E97:E98"/>
    <mergeCell ref="F97:F98"/>
    <mergeCell ref="G97:G98"/>
    <mergeCell ref="H97:H98"/>
    <mergeCell ref="I97:I98"/>
    <mergeCell ref="J97:J98"/>
    <mergeCell ref="N95:N96"/>
    <mergeCell ref="O95:O96"/>
    <mergeCell ref="P95:P96"/>
    <mergeCell ref="Q95:R96"/>
    <mergeCell ref="S95:S96"/>
    <mergeCell ref="T99:T100"/>
    <mergeCell ref="H95:H96"/>
    <mergeCell ref="I95:I96"/>
    <mergeCell ref="J95:J96"/>
    <mergeCell ref="G101:G102"/>
    <mergeCell ref="H101:H102"/>
    <mergeCell ref="I101:I102"/>
    <mergeCell ref="J101:J102"/>
    <mergeCell ref="N99:N100"/>
    <mergeCell ref="O99:O100"/>
    <mergeCell ref="P99:P100"/>
    <mergeCell ref="Q99:R100"/>
    <mergeCell ref="S99:S100"/>
    <mergeCell ref="H99:H100"/>
    <mergeCell ref="I99:I100"/>
    <mergeCell ref="J99:J100"/>
    <mergeCell ref="K99:K100"/>
    <mergeCell ref="L99:L100"/>
    <mergeCell ref="M99:M100"/>
    <mergeCell ref="Q97:R98"/>
    <mergeCell ref="S97:S98"/>
    <mergeCell ref="H103:H104"/>
    <mergeCell ref="I103:I104"/>
    <mergeCell ref="J103:J104"/>
    <mergeCell ref="K103:K104"/>
    <mergeCell ref="L103:L104"/>
    <mergeCell ref="M103:M104"/>
    <mergeCell ref="Q101:R102"/>
    <mergeCell ref="S101:S102"/>
    <mergeCell ref="T101:T102"/>
    <mergeCell ref="A103:A104"/>
    <mergeCell ref="B103:B104"/>
    <mergeCell ref="C103:C104"/>
    <mergeCell ref="E103:E104"/>
    <mergeCell ref="F103:F104"/>
    <mergeCell ref="G103:G104"/>
    <mergeCell ref="K101:K102"/>
    <mergeCell ref="L101:L102"/>
    <mergeCell ref="M101:M102"/>
    <mergeCell ref="N101:N102"/>
    <mergeCell ref="O101:O102"/>
    <mergeCell ref="P101:P102"/>
    <mergeCell ref="T103:T104"/>
    <mergeCell ref="N103:N104"/>
    <mergeCell ref="O103:O104"/>
    <mergeCell ref="P103:P104"/>
    <mergeCell ref="Q103:R104"/>
    <mergeCell ref="S103:S104"/>
    <mergeCell ref="A101:A102"/>
    <mergeCell ref="B101:B102"/>
    <mergeCell ref="C101:C102"/>
    <mergeCell ref="E101:E102"/>
    <mergeCell ref="F101:F102"/>
    <mergeCell ref="Q105:R105"/>
    <mergeCell ref="A106:A107"/>
    <mergeCell ref="B106:B107"/>
    <mergeCell ref="C106:C107"/>
    <mergeCell ref="E106:E107"/>
    <mergeCell ref="F106:F107"/>
    <mergeCell ref="G106:G107"/>
    <mergeCell ref="H106:H107"/>
    <mergeCell ref="I106:I107"/>
    <mergeCell ref="G108:G109"/>
    <mergeCell ref="H108:H109"/>
    <mergeCell ref="I108:I109"/>
    <mergeCell ref="J108:J109"/>
    <mergeCell ref="K108:K109"/>
    <mergeCell ref="L108:L109"/>
    <mergeCell ref="P106:P107"/>
    <mergeCell ref="Q106:R107"/>
    <mergeCell ref="S106:S107"/>
    <mergeCell ref="T106:T107"/>
    <mergeCell ref="A108:A109"/>
    <mergeCell ref="B108:B109"/>
    <mergeCell ref="C108:C109"/>
    <mergeCell ref="E108:E109"/>
    <mergeCell ref="F108:F109"/>
    <mergeCell ref="J106:J107"/>
    <mergeCell ref="K106:K107"/>
    <mergeCell ref="L106:L107"/>
    <mergeCell ref="M106:M107"/>
    <mergeCell ref="N106:N107"/>
    <mergeCell ref="O106:O107"/>
    <mergeCell ref="P110:P111"/>
    <mergeCell ref="Q110:R111"/>
    <mergeCell ref="S110:S111"/>
    <mergeCell ref="T110:T111"/>
    <mergeCell ref="S108:S109"/>
    <mergeCell ref="T108:T109"/>
    <mergeCell ref="A110:A111"/>
    <mergeCell ref="B110:B111"/>
    <mergeCell ref="C110:C111"/>
    <mergeCell ref="E110:E111"/>
    <mergeCell ref="F110:F111"/>
    <mergeCell ref="G110:G111"/>
    <mergeCell ref="H110:H111"/>
    <mergeCell ref="I110:I111"/>
    <mergeCell ref="M108:M109"/>
    <mergeCell ref="N108:N109"/>
    <mergeCell ref="O108:O109"/>
    <mergeCell ref="P108:P109"/>
    <mergeCell ref="Q108:R109"/>
    <mergeCell ref="S112:S113"/>
    <mergeCell ref="T112:T113"/>
    <mergeCell ref="M112:M113"/>
    <mergeCell ref="N112:N113"/>
    <mergeCell ref="O112:O113"/>
    <mergeCell ref="P112:P113"/>
    <mergeCell ref="Q112:R113"/>
    <mergeCell ref="G112:G113"/>
    <mergeCell ref="H112:H113"/>
    <mergeCell ref="I112:I113"/>
    <mergeCell ref="J112:J113"/>
    <mergeCell ref="K112:K113"/>
    <mergeCell ref="L112:L113"/>
    <mergeCell ref="A112:A113"/>
    <mergeCell ref="B112:B113"/>
    <mergeCell ref="C112:C113"/>
    <mergeCell ref="E112:E113"/>
    <mergeCell ref="F112:F113"/>
    <mergeCell ref="J110:J111"/>
    <mergeCell ref="K110:K111"/>
    <mergeCell ref="L110:L111"/>
    <mergeCell ref="M110:M111"/>
    <mergeCell ref="N110:N111"/>
    <mergeCell ref="O110:O111"/>
    <mergeCell ref="P114:P115"/>
    <mergeCell ref="Q114:R115"/>
    <mergeCell ref="S114:S115"/>
    <mergeCell ref="T114:T115"/>
    <mergeCell ref="A116:A117"/>
    <mergeCell ref="B116:B117"/>
    <mergeCell ref="C116:C117"/>
    <mergeCell ref="E116:E117"/>
    <mergeCell ref="F116:F117"/>
    <mergeCell ref="J114:J115"/>
    <mergeCell ref="K114:K115"/>
    <mergeCell ref="L114:L115"/>
    <mergeCell ref="M114:M115"/>
    <mergeCell ref="N114:N115"/>
    <mergeCell ref="O114:O115"/>
    <mergeCell ref="A114:A115"/>
    <mergeCell ref="B114:B115"/>
    <mergeCell ref="C114:C115"/>
    <mergeCell ref="E114:E115"/>
    <mergeCell ref="F114:F115"/>
    <mergeCell ref="G114:G115"/>
    <mergeCell ref="H114:H115"/>
    <mergeCell ref="I114:I115"/>
    <mergeCell ref="S116:S117"/>
    <mergeCell ref="T116:T117"/>
    <mergeCell ref="A118:A119"/>
    <mergeCell ref="B118:B119"/>
    <mergeCell ref="C118:C119"/>
    <mergeCell ref="E118:E119"/>
    <mergeCell ref="F118:F119"/>
    <mergeCell ref="G118:G119"/>
    <mergeCell ref="H118:H119"/>
    <mergeCell ref="I118:I119"/>
    <mergeCell ref="M116:M117"/>
    <mergeCell ref="N116:N117"/>
    <mergeCell ref="O116:O117"/>
    <mergeCell ref="P116:P117"/>
    <mergeCell ref="Q116:R117"/>
    <mergeCell ref="S120:S121"/>
    <mergeCell ref="T120:T121"/>
    <mergeCell ref="G116:G117"/>
    <mergeCell ref="H116:H117"/>
    <mergeCell ref="I116:I117"/>
    <mergeCell ref="J116:J117"/>
    <mergeCell ref="K116:K117"/>
    <mergeCell ref="L116:L117"/>
    <mergeCell ref="M120:M121"/>
    <mergeCell ref="N120:N121"/>
    <mergeCell ref="O120:O121"/>
    <mergeCell ref="P120:P121"/>
    <mergeCell ref="Q120:R121"/>
    <mergeCell ref="G120:G121"/>
    <mergeCell ref="H120:H121"/>
    <mergeCell ref="I120:I121"/>
    <mergeCell ref="J120:J121"/>
    <mergeCell ref="K120:K121"/>
    <mergeCell ref="L120:L121"/>
    <mergeCell ref="P118:P119"/>
    <mergeCell ref="Q118:R119"/>
    <mergeCell ref="S118:S119"/>
    <mergeCell ref="T118:T119"/>
    <mergeCell ref="A120:A121"/>
    <mergeCell ref="B120:B121"/>
    <mergeCell ref="C120:C121"/>
    <mergeCell ref="E120:E121"/>
    <mergeCell ref="F120:F121"/>
    <mergeCell ref="J118:J119"/>
    <mergeCell ref="K118:K119"/>
    <mergeCell ref="L118:L119"/>
    <mergeCell ref="M118:M119"/>
    <mergeCell ref="N118:N119"/>
    <mergeCell ref="O118:O119"/>
    <mergeCell ref="P122:P123"/>
    <mergeCell ref="Q122:R123"/>
    <mergeCell ref="S122:S123"/>
    <mergeCell ref="T122:T123"/>
    <mergeCell ref="A124:A125"/>
    <mergeCell ref="B124:B125"/>
    <mergeCell ref="C124:C125"/>
    <mergeCell ref="E124:E125"/>
    <mergeCell ref="F124:F125"/>
    <mergeCell ref="J122:J123"/>
    <mergeCell ref="K122:K123"/>
    <mergeCell ref="L122:L123"/>
    <mergeCell ref="M122:M123"/>
    <mergeCell ref="N122:N123"/>
    <mergeCell ref="O122:O123"/>
    <mergeCell ref="A122:A123"/>
    <mergeCell ref="B122:B123"/>
    <mergeCell ref="C122:C123"/>
    <mergeCell ref="E122:E123"/>
    <mergeCell ref="F122:F123"/>
    <mergeCell ref="G122:G123"/>
    <mergeCell ref="H122:H123"/>
    <mergeCell ref="I122:I123"/>
    <mergeCell ref="S124:S125"/>
    <mergeCell ref="T124:T125"/>
    <mergeCell ref="A126:A127"/>
    <mergeCell ref="B126:B127"/>
    <mergeCell ref="C126:C127"/>
    <mergeCell ref="E126:E127"/>
    <mergeCell ref="F126:F127"/>
    <mergeCell ref="G126:G127"/>
    <mergeCell ref="H126:H127"/>
    <mergeCell ref="I126:I127"/>
    <mergeCell ref="M124:M125"/>
    <mergeCell ref="N124:N125"/>
    <mergeCell ref="O124:O125"/>
    <mergeCell ref="P124:P125"/>
    <mergeCell ref="Q124:R125"/>
    <mergeCell ref="S128:S129"/>
    <mergeCell ref="T128:T129"/>
    <mergeCell ref="G124:G125"/>
    <mergeCell ref="H124:H125"/>
    <mergeCell ref="I124:I125"/>
    <mergeCell ref="J124:J125"/>
    <mergeCell ref="K124:K125"/>
    <mergeCell ref="L124:L125"/>
    <mergeCell ref="M128:M129"/>
    <mergeCell ref="N128:N129"/>
    <mergeCell ref="O128:O129"/>
    <mergeCell ref="P128:P129"/>
    <mergeCell ref="Q128:R129"/>
    <mergeCell ref="G128:G129"/>
    <mergeCell ref="H128:H129"/>
    <mergeCell ref="I128:I129"/>
    <mergeCell ref="J128:J129"/>
    <mergeCell ref="K128:K129"/>
    <mergeCell ref="L128:L129"/>
    <mergeCell ref="P126:P127"/>
    <mergeCell ref="Q126:R127"/>
    <mergeCell ref="S126:S127"/>
    <mergeCell ref="T126:T127"/>
    <mergeCell ref="A128:A129"/>
    <mergeCell ref="B128:B129"/>
    <mergeCell ref="C128:C129"/>
    <mergeCell ref="E128:E129"/>
    <mergeCell ref="F128:F129"/>
    <mergeCell ref="J126:J127"/>
    <mergeCell ref="K126:K127"/>
    <mergeCell ref="L126:L127"/>
    <mergeCell ref="M126:M127"/>
    <mergeCell ref="N126:N127"/>
    <mergeCell ref="O126:O127"/>
    <mergeCell ref="P130:P131"/>
    <mergeCell ref="Q130:R131"/>
    <mergeCell ref="S130:S131"/>
    <mergeCell ref="T130:T131"/>
    <mergeCell ref="A132:A133"/>
    <mergeCell ref="B132:B133"/>
    <mergeCell ref="C132:C133"/>
    <mergeCell ref="E132:E133"/>
    <mergeCell ref="F132:F133"/>
    <mergeCell ref="J130:J131"/>
    <mergeCell ref="K130:K131"/>
    <mergeCell ref="L130:L131"/>
    <mergeCell ref="M130:M131"/>
    <mergeCell ref="N130:N131"/>
    <mergeCell ref="O130:O131"/>
    <mergeCell ref="A130:A131"/>
    <mergeCell ref="B130:B131"/>
    <mergeCell ref="C130:C131"/>
    <mergeCell ref="E130:E131"/>
    <mergeCell ref="F130:F131"/>
    <mergeCell ref="G130:G131"/>
    <mergeCell ref="H130:H131"/>
    <mergeCell ref="I130:I131"/>
    <mergeCell ref="S132:S133"/>
    <mergeCell ref="T132:T133"/>
    <mergeCell ref="A134:A135"/>
    <mergeCell ref="B134:B135"/>
    <mergeCell ref="C134:C135"/>
    <mergeCell ref="E134:E135"/>
    <mergeCell ref="F134:F135"/>
    <mergeCell ref="G134:G135"/>
    <mergeCell ref="H134:H135"/>
    <mergeCell ref="I134:I135"/>
    <mergeCell ref="M132:M133"/>
    <mergeCell ref="N132:N133"/>
    <mergeCell ref="O132:O133"/>
    <mergeCell ref="P132:P133"/>
    <mergeCell ref="Q132:R133"/>
    <mergeCell ref="S136:S137"/>
    <mergeCell ref="T136:T137"/>
    <mergeCell ref="G132:G133"/>
    <mergeCell ref="H132:H133"/>
    <mergeCell ref="I132:I133"/>
    <mergeCell ref="J132:J133"/>
    <mergeCell ref="K132:K133"/>
    <mergeCell ref="L132:L133"/>
    <mergeCell ref="M136:M137"/>
    <mergeCell ref="N136:N137"/>
    <mergeCell ref="O136:O137"/>
    <mergeCell ref="P136:P137"/>
    <mergeCell ref="Q136:R137"/>
    <mergeCell ref="G136:G137"/>
    <mergeCell ref="H136:H137"/>
    <mergeCell ref="I136:I137"/>
    <mergeCell ref="J136:J137"/>
    <mergeCell ref="K136:K137"/>
    <mergeCell ref="L136:L137"/>
    <mergeCell ref="P134:P135"/>
    <mergeCell ref="Q134:R135"/>
    <mergeCell ref="S134:S135"/>
    <mergeCell ref="T134:T135"/>
    <mergeCell ref="A136:A137"/>
    <mergeCell ref="B136:B137"/>
    <mergeCell ref="C136:C137"/>
    <mergeCell ref="E136:E137"/>
    <mergeCell ref="F136:F137"/>
    <mergeCell ref="J134:J135"/>
    <mergeCell ref="K134:K135"/>
    <mergeCell ref="L134:L135"/>
    <mergeCell ref="M134:M135"/>
    <mergeCell ref="N134:N135"/>
    <mergeCell ref="O134:O135"/>
    <mergeCell ref="P138:P139"/>
    <mergeCell ref="Q138:R139"/>
    <mergeCell ref="S138:S139"/>
    <mergeCell ref="T138:T139"/>
    <mergeCell ref="A140:A141"/>
    <mergeCell ref="B140:B141"/>
    <mergeCell ref="C140:C141"/>
    <mergeCell ref="E140:E141"/>
    <mergeCell ref="F140:F141"/>
    <mergeCell ref="J138:J139"/>
    <mergeCell ref="K138:K139"/>
    <mergeCell ref="L138:L139"/>
    <mergeCell ref="M138:M139"/>
    <mergeCell ref="N138:N139"/>
    <mergeCell ref="O138:O139"/>
    <mergeCell ref="A138:A139"/>
    <mergeCell ref="B138:B139"/>
    <mergeCell ref="C138:C139"/>
    <mergeCell ref="E138:E139"/>
    <mergeCell ref="F138:F139"/>
    <mergeCell ref="G138:G139"/>
    <mergeCell ref="H138:H139"/>
    <mergeCell ref="I138:I139"/>
    <mergeCell ref="S140:S141"/>
    <mergeCell ref="T140:T141"/>
    <mergeCell ref="A142:A143"/>
    <mergeCell ref="B142:B143"/>
    <mergeCell ref="C142:C143"/>
    <mergeCell ref="E142:E143"/>
    <mergeCell ref="F142:F143"/>
    <mergeCell ref="G142:G143"/>
    <mergeCell ref="H142:H143"/>
    <mergeCell ref="I142:I143"/>
    <mergeCell ref="M140:M141"/>
    <mergeCell ref="N140:N141"/>
    <mergeCell ref="O140:O141"/>
    <mergeCell ref="P140:P141"/>
    <mergeCell ref="Q140:R141"/>
    <mergeCell ref="S144:S145"/>
    <mergeCell ref="T144:T145"/>
    <mergeCell ref="G140:G141"/>
    <mergeCell ref="H140:H141"/>
    <mergeCell ref="I140:I141"/>
    <mergeCell ref="J140:J141"/>
    <mergeCell ref="K140:K141"/>
    <mergeCell ref="L140:L141"/>
    <mergeCell ref="M144:M145"/>
    <mergeCell ref="N144:N145"/>
    <mergeCell ref="O144:O145"/>
    <mergeCell ref="P144:P145"/>
    <mergeCell ref="Q144:R145"/>
    <mergeCell ref="G144:G145"/>
    <mergeCell ref="H144:H145"/>
    <mergeCell ref="I144:I145"/>
    <mergeCell ref="J144:J145"/>
    <mergeCell ref="K144:K145"/>
    <mergeCell ref="L144:L145"/>
    <mergeCell ref="P142:P143"/>
    <mergeCell ref="Q142:R143"/>
    <mergeCell ref="S142:S143"/>
    <mergeCell ref="T142:T143"/>
    <mergeCell ref="A144:A145"/>
    <mergeCell ref="B144:B145"/>
    <mergeCell ref="C144:C145"/>
    <mergeCell ref="E144:E145"/>
    <mergeCell ref="F144:F145"/>
    <mergeCell ref="J142:J143"/>
    <mergeCell ref="K142:K143"/>
    <mergeCell ref="L142:L143"/>
    <mergeCell ref="M142:M143"/>
    <mergeCell ref="N142:N143"/>
    <mergeCell ref="O142:O143"/>
    <mergeCell ref="P146:P147"/>
    <mergeCell ref="Q146:R147"/>
    <mergeCell ref="S146:S147"/>
    <mergeCell ref="T146:T147"/>
    <mergeCell ref="A148:A149"/>
    <mergeCell ref="B148:B149"/>
    <mergeCell ref="C148:C149"/>
    <mergeCell ref="E148:E149"/>
    <mergeCell ref="F148:F149"/>
    <mergeCell ref="J146:J147"/>
    <mergeCell ref="K146:K147"/>
    <mergeCell ref="L146:L147"/>
    <mergeCell ref="M146:M147"/>
    <mergeCell ref="N146:N147"/>
    <mergeCell ref="O146:O147"/>
    <mergeCell ref="A146:A147"/>
    <mergeCell ref="B146:B147"/>
    <mergeCell ref="C146:C147"/>
    <mergeCell ref="E146:E147"/>
    <mergeCell ref="F146:F147"/>
    <mergeCell ref="G146:G147"/>
    <mergeCell ref="H146:H147"/>
    <mergeCell ref="I146:I147"/>
    <mergeCell ref="S148:S149"/>
    <mergeCell ref="T148:T149"/>
    <mergeCell ref="A150:A151"/>
    <mergeCell ref="B150:B151"/>
    <mergeCell ref="C150:C151"/>
    <mergeCell ref="E150:E151"/>
    <mergeCell ref="F150:F151"/>
    <mergeCell ref="G150:G151"/>
    <mergeCell ref="H150:H151"/>
    <mergeCell ref="I150:I151"/>
    <mergeCell ref="M148:M149"/>
    <mergeCell ref="N148:N149"/>
    <mergeCell ref="O148:O149"/>
    <mergeCell ref="P148:P149"/>
    <mergeCell ref="Q148:R149"/>
    <mergeCell ref="S152:S153"/>
    <mergeCell ref="T152:T153"/>
    <mergeCell ref="G148:G149"/>
    <mergeCell ref="H148:H149"/>
    <mergeCell ref="I148:I149"/>
    <mergeCell ref="J148:J149"/>
    <mergeCell ref="K148:K149"/>
    <mergeCell ref="L148:L149"/>
    <mergeCell ref="M152:M153"/>
    <mergeCell ref="N152:N153"/>
    <mergeCell ref="O152:O153"/>
    <mergeCell ref="P152:P153"/>
    <mergeCell ref="Q152:R153"/>
    <mergeCell ref="G152:G153"/>
    <mergeCell ref="H152:H153"/>
    <mergeCell ref="I152:I153"/>
    <mergeCell ref="J152:J153"/>
    <mergeCell ref="K152:K153"/>
    <mergeCell ref="L152:L153"/>
    <mergeCell ref="P150:P151"/>
    <mergeCell ref="Q150:R151"/>
    <mergeCell ref="S150:S151"/>
    <mergeCell ref="T150:T151"/>
    <mergeCell ref="A152:A153"/>
    <mergeCell ref="B152:B153"/>
    <mergeCell ref="C152:C153"/>
    <mergeCell ref="E152:E153"/>
    <mergeCell ref="F152:F153"/>
    <mergeCell ref="J150:J151"/>
    <mergeCell ref="K150:K151"/>
    <mergeCell ref="L150:L151"/>
    <mergeCell ref="M150:M151"/>
    <mergeCell ref="N150:N151"/>
    <mergeCell ref="O150:O151"/>
    <mergeCell ref="P154:P155"/>
    <mergeCell ref="Q154:R155"/>
    <mergeCell ref="S154:S155"/>
    <mergeCell ref="T154:T155"/>
    <mergeCell ref="A156:A157"/>
    <mergeCell ref="B156:B157"/>
    <mergeCell ref="C156:C157"/>
    <mergeCell ref="E156:E157"/>
    <mergeCell ref="F156:F157"/>
    <mergeCell ref="J154:J155"/>
    <mergeCell ref="K154:K155"/>
    <mergeCell ref="L154:L155"/>
    <mergeCell ref="M154:M155"/>
    <mergeCell ref="N154:N155"/>
    <mergeCell ref="O154:O155"/>
    <mergeCell ref="A154:A155"/>
    <mergeCell ref="B154:B155"/>
    <mergeCell ref="C154:C155"/>
    <mergeCell ref="E154:E155"/>
    <mergeCell ref="F154:F155"/>
    <mergeCell ref="G154:G155"/>
    <mergeCell ref="H154:H155"/>
    <mergeCell ref="I154:I155"/>
    <mergeCell ref="S156:S157"/>
    <mergeCell ref="T156:T157"/>
    <mergeCell ref="A158:A159"/>
    <mergeCell ref="B158:B159"/>
    <mergeCell ref="C158:C159"/>
    <mergeCell ref="E158:E159"/>
    <mergeCell ref="F158:F159"/>
    <mergeCell ref="G158:G159"/>
    <mergeCell ref="H158:H159"/>
    <mergeCell ref="I158:I159"/>
    <mergeCell ref="M156:M157"/>
    <mergeCell ref="N156:N157"/>
    <mergeCell ref="O156:O157"/>
    <mergeCell ref="P156:P157"/>
    <mergeCell ref="Q156:R157"/>
    <mergeCell ref="S160:S161"/>
    <mergeCell ref="T160:T161"/>
    <mergeCell ref="G156:G157"/>
    <mergeCell ref="H156:H157"/>
    <mergeCell ref="I156:I157"/>
    <mergeCell ref="J156:J157"/>
    <mergeCell ref="K156:K157"/>
    <mergeCell ref="L156:L157"/>
    <mergeCell ref="M160:M161"/>
    <mergeCell ref="N160:N161"/>
    <mergeCell ref="O160:O161"/>
    <mergeCell ref="P160:P161"/>
    <mergeCell ref="Q160:R161"/>
    <mergeCell ref="G160:G161"/>
    <mergeCell ref="H160:H161"/>
    <mergeCell ref="I160:I161"/>
    <mergeCell ref="J160:J161"/>
    <mergeCell ref="K160:K161"/>
    <mergeCell ref="L160:L161"/>
    <mergeCell ref="P158:P159"/>
    <mergeCell ref="Q158:R159"/>
    <mergeCell ref="S158:S159"/>
    <mergeCell ref="T158:T159"/>
    <mergeCell ref="A160:A161"/>
    <mergeCell ref="B160:B161"/>
    <mergeCell ref="C160:C161"/>
    <mergeCell ref="E160:E161"/>
    <mergeCell ref="F160:F161"/>
    <mergeCell ref="J158:J159"/>
    <mergeCell ref="K158:K159"/>
    <mergeCell ref="L158:L159"/>
    <mergeCell ref="M158:M159"/>
    <mergeCell ref="N158:N159"/>
    <mergeCell ref="O158:O159"/>
    <mergeCell ref="P162:P163"/>
    <mergeCell ref="Q162:R163"/>
    <mergeCell ref="S162:S163"/>
    <mergeCell ref="T162:T163"/>
    <mergeCell ref="A164:A165"/>
    <mergeCell ref="B164:B165"/>
    <mergeCell ref="C164:C165"/>
    <mergeCell ref="E164:E165"/>
    <mergeCell ref="F164:F165"/>
    <mergeCell ref="J162:J163"/>
    <mergeCell ref="K162:K163"/>
    <mergeCell ref="L162:L163"/>
    <mergeCell ref="M162:M163"/>
    <mergeCell ref="N162:N163"/>
    <mergeCell ref="O162:O163"/>
    <mergeCell ref="A162:A163"/>
    <mergeCell ref="B162:B163"/>
    <mergeCell ref="C162:C163"/>
    <mergeCell ref="E162:E163"/>
    <mergeCell ref="F162:F163"/>
    <mergeCell ref="G162:G163"/>
    <mergeCell ref="H162:H163"/>
    <mergeCell ref="I162:I163"/>
    <mergeCell ref="S164:S165"/>
    <mergeCell ref="T164:T165"/>
    <mergeCell ref="A166:A167"/>
    <mergeCell ref="B166:B167"/>
    <mergeCell ref="C166:C167"/>
    <mergeCell ref="E166:E167"/>
    <mergeCell ref="F166:F167"/>
    <mergeCell ref="G166:G167"/>
    <mergeCell ref="H166:H167"/>
    <mergeCell ref="I166:I167"/>
    <mergeCell ref="M164:M165"/>
    <mergeCell ref="N164:N165"/>
    <mergeCell ref="O164:O165"/>
    <mergeCell ref="P164:P165"/>
    <mergeCell ref="Q164:R165"/>
    <mergeCell ref="S168:S169"/>
    <mergeCell ref="T168:T169"/>
    <mergeCell ref="G164:G165"/>
    <mergeCell ref="H164:H165"/>
    <mergeCell ref="I164:I165"/>
    <mergeCell ref="J164:J165"/>
    <mergeCell ref="K164:K165"/>
    <mergeCell ref="L164:L165"/>
    <mergeCell ref="M168:M169"/>
    <mergeCell ref="N168:N169"/>
    <mergeCell ref="O168:O169"/>
    <mergeCell ref="P168:P169"/>
    <mergeCell ref="Q168:R169"/>
    <mergeCell ref="G168:G169"/>
    <mergeCell ref="H168:H169"/>
    <mergeCell ref="I168:I169"/>
    <mergeCell ref="J168:J169"/>
    <mergeCell ref="K168:K169"/>
    <mergeCell ref="L168:L169"/>
    <mergeCell ref="P166:P167"/>
    <mergeCell ref="Q166:R167"/>
    <mergeCell ref="S166:S167"/>
    <mergeCell ref="T166:T167"/>
    <mergeCell ref="A168:A169"/>
    <mergeCell ref="B168:B169"/>
    <mergeCell ref="C168:C169"/>
    <mergeCell ref="E168:E169"/>
    <mergeCell ref="F168:F169"/>
    <mergeCell ref="J166:J167"/>
    <mergeCell ref="K166:K167"/>
    <mergeCell ref="L166:L167"/>
    <mergeCell ref="M166:M167"/>
    <mergeCell ref="N166:N167"/>
    <mergeCell ref="O166:O167"/>
    <mergeCell ref="P170:P171"/>
    <mergeCell ref="Q170:R171"/>
    <mergeCell ref="S170:S171"/>
    <mergeCell ref="T170:T171"/>
    <mergeCell ref="A172:A173"/>
    <mergeCell ref="B172:B173"/>
    <mergeCell ref="C172:C173"/>
    <mergeCell ref="E172:E173"/>
    <mergeCell ref="F172:F173"/>
    <mergeCell ref="J170:J171"/>
    <mergeCell ref="K170:K171"/>
    <mergeCell ref="L170:L171"/>
    <mergeCell ref="M170:M171"/>
    <mergeCell ref="N170:N171"/>
    <mergeCell ref="O170:O171"/>
    <mergeCell ref="A170:A171"/>
    <mergeCell ref="B170:B171"/>
    <mergeCell ref="C170:C171"/>
    <mergeCell ref="E170:E171"/>
    <mergeCell ref="F170:F171"/>
    <mergeCell ref="G170:G171"/>
    <mergeCell ref="H170:H171"/>
    <mergeCell ref="I170:I171"/>
    <mergeCell ref="S172:S173"/>
    <mergeCell ref="T172:T173"/>
    <mergeCell ref="A174:A175"/>
    <mergeCell ref="B174:B175"/>
    <mergeCell ref="C174:C175"/>
    <mergeCell ref="E174:E175"/>
    <mergeCell ref="F174:F175"/>
    <mergeCell ref="G174:G175"/>
    <mergeCell ref="H174:H175"/>
    <mergeCell ref="I174:I175"/>
    <mergeCell ref="M172:M173"/>
    <mergeCell ref="N172:N173"/>
    <mergeCell ref="O172:O173"/>
    <mergeCell ref="P172:P173"/>
    <mergeCell ref="Q172:R173"/>
    <mergeCell ref="S176:S177"/>
    <mergeCell ref="T176:T177"/>
    <mergeCell ref="G172:G173"/>
    <mergeCell ref="H172:H173"/>
    <mergeCell ref="I172:I173"/>
    <mergeCell ref="J172:J173"/>
    <mergeCell ref="K172:K173"/>
    <mergeCell ref="L172:L173"/>
    <mergeCell ref="M176:M177"/>
    <mergeCell ref="N176:N177"/>
    <mergeCell ref="O176:O177"/>
    <mergeCell ref="P176:P177"/>
    <mergeCell ref="Q176:R177"/>
    <mergeCell ref="G176:G177"/>
    <mergeCell ref="H176:H177"/>
    <mergeCell ref="I176:I177"/>
    <mergeCell ref="J176:J177"/>
    <mergeCell ref="K176:K177"/>
    <mergeCell ref="L176:L177"/>
    <mergeCell ref="P174:P175"/>
    <mergeCell ref="Q174:R175"/>
    <mergeCell ref="S174:S175"/>
    <mergeCell ref="T174:T175"/>
    <mergeCell ref="A176:A177"/>
    <mergeCell ref="B176:B177"/>
    <mergeCell ref="C176:C177"/>
    <mergeCell ref="E176:E177"/>
    <mergeCell ref="F176:F177"/>
    <mergeCell ref="J174:J175"/>
    <mergeCell ref="K174:K175"/>
    <mergeCell ref="L174:L175"/>
    <mergeCell ref="M174:M175"/>
    <mergeCell ref="N174:N175"/>
    <mergeCell ref="O174:O175"/>
    <mergeCell ref="P178:P179"/>
    <mergeCell ref="Q178:R179"/>
    <mergeCell ref="S178:S179"/>
    <mergeCell ref="T178:T179"/>
    <mergeCell ref="A180:A181"/>
    <mergeCell ref="B180:B181"/>
    <mergeCell ref="C180:C181"/>
    <mergeCell ref="E180:E181"/>
    <mergeCell ref="F180:F181"/>
    <mergeCell ref="J178:J179"/>
    <mergeCell ref="K178:K179"/>
    <mergeCell ref="L178:L179"/>
    <mergeCell ref="M178:M179"/>
    <mergeCell ref="N178:N179"/>
    <mergeCell ref="O178:O179"/>
    <mergeCell ref="A178:A179"/>
    <mergeCell ref="B178:B179"/>
    <mergeCell ref="C178:C179"/>
    <mergeCell ref="E178:E179"/>
    <mergeCell ref="F178:F179"/>
    <mergeCell ref="G178:G179"/>
    <mergeCell ref="H178:H179"/>
    <mergeCell ref="I178:I179"/>
    <mergeCell ref="S180:S181"/>
    <mergeCell ref="T180:T181"/>
    <mergeCell ref="A182:A183"/>
    <mergeCell ref="B182:B183"/>
    <mergeCell ref="C182:C183"/>
    <mergeCell ref="E182:E183"/>
    <mergeCell ref="F182:F183"/>
    <mergeCell ref="G182:G183"/>
    <mergeCell ref="H182:H183"/>
    <mergeCell ref="I182:I183"/>
    <mergeCell ref="M180:M181"/>
    <mergeCell ref="N180:N181"/>
    <mergeCell ref="O180:O181"/>
    <mergeCell ref="P180:P181"/>
    <mergeCell ref="Q180:R181"/>
    <mergeCell ref="S184:S185"/>
    <mergeCell ref="T184:T185"/>
    <mergeCell ref="G180:G181"/>
    <mergeCell ref="H180:H181"/>
    <mergeCell ref="I180:I181"/>
    <mergeCell ref="J180:J181"/>
    <mergeCell ref="K180:K181"/>
    <mergeCell ref="L180:L181"/>
    <mergeCell ref="M184:M185"/>
    <mergeCell ref="N184:N185"/>
    <mergeCell ref="O184:O185"/>
    <mergeCell ref="P184:P185"/>
    <mergeCell ref="Q184:R185"/>
    <mergeCell ref="G184:G185"/>
    <mergeCell ref="H184:H185"/>
    <mergeCell ref="I184:I185"/>
    <mergeCell ref="J184:J185"/>
    <mergeCell ref="K184:K185"/>
    <mergeCell ref="L184:L185"/>
    <mergeCell ref="P182:P183"/>
    <mergeCell ref="Q182:R183"/>
    <mergeCell ref="S182:S183"/>
    <mergeCell ref="T182:T183"/>
    <mergeCell ref="A184:A185"/>
    <mergeCell ref="B184:B185"/>
    <mergeCell ref="C184:C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P186:P187"/>
    <mergeCell ref="Q186:R187"/>
    <mergeCell ref="S186:S187"/>
    <mergeCell ref="T186:T187"/>
    <mergeCell ref="A188:A189"/>
    <mergeCell ref="B188:B189"/>
    <mergeCell ref="C188:C189"/>
    <mergeCell ref="E188:E189"/>
    <mergeCell ref="F188:F189"/>
    <mergeCell ref="J186:J187"/>
    <mergeCell ref="K186:K187"/>
    <mergeCell ref="L186:L187"/>
    <mergeCell ref="M186:M187"/>
    <mergeCell ref="N186:N187"/>
    <mergeCell ref="O186:O187"/>
    <mergeCell ref="A186:A187"/>
    <mergeCell ref="B186:B187"/>
    <mergeCell ref="C186:C187"/>
    <mergeCell ref="E186:E187"/>
    <mergeCell ref="F186:F187"/>
    <mergeCell ref="G186:G187"/>
    <mergeCell ref="H186:H187"/>
    <mergeCell ref="I186:I187"/>
    <mergeCell ref="S188:S189"/>
    <mergeCell ref="T188:T189"/>
    <mergeCell ref="A190:A191"/>
    <mergeCell ref="B190:B191"/>
    <mergeCell ref="C190:C191"/>
    <mergeCell ref="E190:E191"/>
    <mergeCell ref="F190:F191"/>
    <mergeCell ref="G190:G191"/>
    <mergeCell ref="H190:H191"/>
    <mergeCell ref="I190:I191"/>
    <mergeCell ref="M188:M189"/>
    <mergeCell ref="N188:N189"/>
    <mergeCell ref="O188:O189"/>
    <mergeCell ref="P188:P189"/>
    <mergeCell ref="Q188:R189"/>
    <mergeCell ref="S192:S193"/>
    <mergeCell ref="T192:T193"/>
    <mergeCell ref="G188:G189"/>
    <mergeCell ref="H188:H189"/>
    <mergeCell ref="I188:I189"/>
    <mergeCell ref="J188:J189"/>
    <mergeCell ref="K188:K189"/>
    <mergeCell ref="L188:L189"/>
    <mergeCell ref="M192:M193"/>
    <mergeCell ref="N192:N193"/>
    <mergeCell ref="O192:O193"/>
    <mergeCell ref="P192:P193"/>
    <mergeCell ref="Q192:R193"/>
    <mergeCell ref="G192:G193"/>
    <mergeCell ref="H192:H193"/>
    <mergeCell ref="I192:I193"/>
    <mergeCell ref="J192:J193"/>
    <mergeCell ref="K192:K193"/>
    <mergeCell ref="L192:L193"/>
    <mergeCell ref="P190:P191"/>
    <mergeCell ref="Q190:R191"/>
    <mergeCell ref="S190:S191"/>
    <mergeCell ref="T190:T191"/>
    <mergeCell ref="A192:A193"/>
    <mergeCell ref="B192:B193"/>
    <mergeCell ref="C192:C193"/>
    <mergeCell ref="E192:E193"/>
    <mergeCell ref="F192:F193"/>
    <mergeCell ref="J190:J191"/>
    <mergeCell ref="K190:K191"/>
    <mergeCell ref="L190:L191"/>
    <mergeCell ref="M190:M191"/>
    <mergeCell ref="N190:N191"/>
    <mergeCell ref="O190:O191"/>
    <mergeCell ref="I196:I197"/>
    <mergeCell ref="J196:J197"/>
    <mergeCell ref="K196:K197"/>
    <mergeCell ref="L196:L197"/>
    <mergeCell ref="P194:P195"/>
    <mergeCell ref="Q194:R195"/>
    <mergeCell ref="S194:S195"/>
    <mergeCell ref="T194:T195"/>
    <mergeCell ref="A196:A197"/>
    <mergeCell ref="B196:B197"/>
    <mergeCell ref="C196:C197"/>
    <mergeCell ref="E196:E197"/>
    <mergeCell ref="F196:F197"/>
    <mergeCell ref="J194:J195"/>
    <mergeCell ref="K194:K195"/>
    <mergeCell ref="L194:L195"/>
    <mergeCell ref="M194:M195"/>
    <mergeCell ref="N194:N195"/>
    <mergeCell ref="O194:O195"/>
    <mergeCell ref="A194:A195"/>
    <mergeCell ref="B194:B195"/>
    <mergeCell ref="C194:C195"/>
    <mergeCell ref="E194:E195"/>
    <mergeCell ref="F194:F195"/>
    <mergeCell ref="G194:G195"/>
    <mergeCell ref="H194:H195"/>
    <mergeCell ref="I194:I195"/>
    <mergeCell ref="S198:S199"/>
    <mergeCell ref="T198:T199"/>
    <mergeCell ref="A200:A201"/>
    <mergeCell ref="B200:B201"/>
    <mergeCell ref="C200:C201"/>
    <mergeCell ref="E200:E201"/>
    <mergeCell ref="F200:F201"/>
    <mergeCell ref="J198:J199"/>
    <mergeCell ref="K198:K199"/>
    <mergeCell ref="L198:L199"/>
    <mergeCell ref="M198:M199"/>
    <mergeCell ref="N198:N199"/>
    <mergeCell ref="O198:O199"/>
    <mergeCell ref="S196:S197"/>
    <mergeCell ref="T196:T197"/>
    <mergeCell ref="A198:A199"/>
    <mergeCell ref="B198:B199"/>
    <mergeCell ref="C198:C199"/>
    <mergeCell ref="E198:E199"/>
    <mergeCell ref="F198:F199"/>
    <mergeCell ref="G198:G199"/>
    <mergeCell ref="H198:H199"/>
    <mergeCell ref="I198:I199"/>
    <mergeCell ref="M196:M197"/>
    <mergeCell ref="N196:N197"/>
    <mergeCell ref="O196:O197"/>
    <mergeCell ref="P196:P197"/>
    <mergeCell ref="Q196:R197"/>
    <mergeCell ref="S200:S201"/>
    <mergeCell ref="T200:T201"/>
    <mergeCell ref="G196:G197"/>
    <mergeCell ref="H196:H197"/>
    <mergeCell ref="E202:E215"/>
    <mergeCell ref="F202:F215"/>
    <mergeCell ref="G202:G215"/>
    <mergeCell ref="H202:H215"/>
    <mergeCell ref="I202:I215"/>
    <mergeCell ref="M200:M201"/>
    <mergeCell ref="N200:N201"/>
    <mergeCell ref="O200:O201"/>
    <mergeCell ref="P200:P201"/>
    <mergeCell ref="Q200:R201"/>
    <mergeCell ref="G200:G201"/>
    <mergeCell ref="H200:H201"/>
    <mergeCell ref="I200:I201"/>
    <mergeCell ref="J200:J201"/>
    <mergeCell ref="K200:K201"/>
    <mergeCell ref="L200:L201"/>
    <mergeCell ref="P198:P199"/>
    <mergeCell ref="Q198:R199"/>
    <mergeCell ref="S202:S215"/>
    <mergeCell ref="T202:T215"/>
    <mergeCell ref="A216:A217"/>
    <mergeCell ref="B216:B217"/>
    <mergeCell ref="C216:C217"/>
    <mergeCell ref="E216:E217"/>
    <mergeCell ref="F216:F217"/>
    <mergeCell ref="J202:J215"/>
    <mergeCell ref="K202:K215"/>
    <mergeCell ref="L202:L215"/>
    <mergeCell ref="M202:M215"/>
    <mergeCell ref="N202:N215"/>
    <mergeCell ref="O202:O215"/>
    <mergeCell ref="P218:P219"/>
    <mergeCell ref="Q218:R219"/>
    <mergeCell ref="S218:S219"/>
    <mergeCell ref="T218:T219"/>
    <mergeCell ref="J218:J219"/>
    <mergeCell ref="K218:K219"/>
    <mergeCell ref="L218:L219"/>
    <mergeCell ref="M218:M219"/>
    <mergeCell ref="N218:N219"/>
    <mergeCell ref="O218:O219"/>
    <mergeCell ref="S216:S217"/>
    <mergeCell ref="T216:T217"/>
    <mergeCell ref="A218:A219"/>
    <mergeCell ref="B218:B219"/>
    <mergeCell ref="C218:C219"/>
    <mergeCell ref="E218:E219"/>
    <mergeCell ref="A202:A215"/>
    <mergeCell ref="B202:B215"/>
    <mergeCell ref="C202:C215"/>
    <mergeCell ref="F218:F219"/>
    <mergeCell ref="G218:G219"/>
    <mergeCell ref="H218:H219"/>
    <mergeCell ref="I218:I219"/>
    <mergeCell ref="M216:M217"/>
    <mergeCell ref="N216:N217"/>
    <mergeCell ref="O216:O217"/>
    <mergeCell ref="P216:P217"/>
    <mergeCell ref="Q216:R217"/>
    <mergeCell ref="G216:G217"/>
    <mergeCell ref="H216:H217"/>
    <mergeCell ref="I216:I217"/>
    <mergeCell ref="J216:J217"/>
    <mergeCell ref="K216:K217"/>
    <mergeCell ref="L216:L217"/>
    <mergeCell ref="P202:P215"/>
    <mergeCell ref="Q202:R215"/>
  </mergeCells>
  <conditionalFormatting sqref="E25:E219">
    <cfRule type="cellIs" dxfId="2" priority="124" stopIfTrue="1" operator="equal">
      <formula>#REF!</formula>
    </cfRule>
    <cfRule type="cellIs" dxfId="1" priority="125" stopIfTrue="1" operator="lessThanOrEqual">
      <formula>#REF!</formula>
    </cfRule>
    <cfRule type="cellIs" dxfId="0" priority="126" stopIfTrue="1" operator="greaterThan">
      <formula>#REF!</formula>
    </cfRule>
  </conditionalFormatting>
  <dataValidations count="2">
    <dataValidation type="list" allowBlank="1" showInputMessage="1" showErrorMessage="1" sqref="WVJ982884:WVJ982887 C65380:C65383 IX65380:IX65383 ST65380:ST65383 ACP65380:ACP65383 AML65380:AML65383 AWH65380:AWH65383 BGD65380:BGD65383 BPZ65380:BPZ65383 BZV65380:BZV65383 CJR65380:CJR65383 CTN65380:CTN65383 DDJ65380:DDJ65383 DNF65380:DNF65383 DXB65380:DXB65383 EGX65380:EGX65383 EQT65380:EQT65383 FAP65380:FAP65383 FKL65380:FKL65383 FUH65380:FUH65383 GED65380:GED65383 GNZ65380:GNZ65383 GXV65380:GXV65383 HHR65380:HHR65383 HRN65380:HRN65383 IBJ65380:IBJ65383 ILF65380:ILF65383 IVB65380:IVB65383 JEX65380:JEX65383 JOT65380:JOT65383 JYP65380:JYP65383 KIL65380:KIL65383 KSH65380:KSH65383 LCD65380:LCD65383 LLZ65380:LLZ65383 LVV65380:LVV65383 MFR65380:MFR65383 MPN65380:MPN65383 MZJ65380:MZJ65383 NJF65380:NJF65383 NTB65380:NTB65383 OCX65380:OCX65383 OMT65380:OMT65383 OWP65380:OWP65383 PGL65380:PGL65383 PQH65380:PQH65383 QAD65380:QAD65383 QJZ65380:QJZ65383 QTV65380:QTV65383 RDR65380:RDR65383 RNN65380:RNN65383 RXJ65380:RXJ65383 SHF65380:SHF65383 SRB65380:SRB65383 TAX65380:TAX65383 TKT65380:TKT65383 TUP65380:TUP65383 UEL65380:UEL65383 UOH65380:UOH65383 UYD65380:UYD65383 VHZ65380:VHZ65383 VRV65380:VRV65383 WBR65380:WBR65383 WLN65380:WLN65383 WVJ65380:WVJ65383 C130916:C130919 IX130916:IX130919 ST130916:ST130919 ACP130916:ACP130919 AML130916:AML130919 AWH130916:AWH130919 BGD130916:BGD130919 BPZ130916:BPZ130919 BZV130916:BZV130919 CJR130916:CJR130919 CTN130916:CTN130919 DDJ130916:DDJ130919 DNF130916:DNF130919 DXB130916:DXB130919 EGX130916:EGX130919 EQT130916:EQT130919 FAP130916:FAP130919 FKL130916:FKL130919 FUH130916:FUH130919 GED130916:GED130919 GNZ130916:GNZ130919 GXV130916:GXV130919 HHR130916:HHR130919 HRN130916:HRN130919 IBJ130916:IBJ130919 ILF130916:ILF130919 IVB130916:IVB130919 JEX130916:JEX130919 JOT130916:JOT130919 JYP130916:JYP130919 KIL130916:KIL130919 KSH130916:KSH130919 LCD130916:LCD130919 LLZ130916:LLZ130919 LVV130916:LVV130919 MFR130916:MFR130919 MPN130916:MPN130919 MZJ130916:MZJ130919 NJF130916:NJF130919 NTB130916:NTB130919 OCX130916:OCX130919 OMT130916:OMT130919 OWP130916:OWP130919 PGL130916:PGL130919 PQH130916:PQH130919 QAD130916:QAD130919 QJZ130916:QJZ130919 QTV130916:QTV130919 RDR130916:RDR130919 RNN130916:RNN130919 RXJ130916:RXJ130919 SHF130916:SHF130919 SRB130916:SRB130919 TAX130916:TAX130919 TKT130916:TKT130919 TUP130916:TUP130919 UEL130916:UEL130919 UOH130916:UOH130919 UYD130916:UYD130919 VHZ130916:VHZ130919 VRV130916:VRV130919 WBR130916:WBR130919 WLN130916:WLN130919 WVJ130916:WVJ130919 C196452:C196455 IX196452:IX196455 ST196452:ST196455 ACP196452:ACP196455 AML196452:AML196455 AWH196452:AWH196455 BGD196452:BGD196455 BPZ196452:BPZ196455 BZV196452:BZV196455 CJR196452:CJR196455 CTN196452:CTN196455 DDJ196452:DDJ196455 DNF196452:DNF196455 DXB196452:DXB196455 EGX196452:EGX196455 EQT196452:EQT196455 FAP196452:FAP196455 FKL196452:FKL196455 FUH196452:FUH196455 GED196452:GED196455 GNZ196452:GNZ196455 GXV196452:GXV196455 HHR196452:HHR196455 HRN196452:HRN196455 IBJ196452:IBJ196455 ILF196452:ILF196455 IVB196452:IVB196455 JEX196452:JEX196455 JOT196452:JOT196455 JYP196452:JYP196455 KIL196452:KIL196455 KSH196452:KSH196455 LCD196452:LCD196455 LLZ196452:LLZ196455 LVV196452:LVV196455 MFR196452:MFR196455 MPN196452:MPN196455 MZJ196452:MZJ196455 NJF196452:NJF196455 NTB196452:NTB196455 OCX196452:OCX196455 OMT196452:OMT196455 OWP196452:OWP196455 PGL196452:PGL196455 PQH196452:PQH196455 QAD196452:QAD196455 QJZ196452:QJZ196455 QTV196452:QTV196455 RDR196452:RDR196455 RNN196452:RNN196455 RXJ196452:RXJ196455 SHF196452:SHF196455 SRB196452:SRB196455 TAX196452:TAX196455 TKT196452:TKT196455 TUP196452:TUP196455 UEL196452:UEL196455 UOH196452:UOH196455 UYD196452:UYD196455 VHZ196452:VHZ196455 VRV196452:VRV196455 WBR196452:WBR196455 WLN196452:WLN196455 WVJ196452:WVJ196455 C261988:C261991 IX261988:IX261991 ST261988:ST261991 ACP261988:ACP261991 AML261988:AML261991 AWH261988:AWH261991 BGD261988:BGD261991 BPZ261988:BPZ261991 BZV261988:BZV261991 CJR261988:CJR261991 CTN261988:CTN261991 DDJ261988:DDJ261991 DNF261988:DNF261991 DXB261988:DXB261991 EGX261988:EGX261991 EQT261988:EQT261991 FAP261988:FAP261991 FKL261988:FKL261991 FUH261988:FUH261991 GED261988:GED261991 GNZ261988:GNZ261991 GXV261988:GXV261991 HHR261988:HHR261991 HRN261988:HRN261991 IBJ261988:IBJ261991 ILF261988:ILF261991 IVB261988:IVB261991 JEX261988:JEX261991 JOT261988:JOT261991 JYP261988:JYP261991 KIL261988:KIL261991 KSH261988:KSH261991 LCD261988:LCD261991 LLZ261988:LLZ261991 LVV261988:LVV261991 MFR261988:MFR261991 MPN261988:MPN261991 MZJ261988:MZJ261991 NJF261988:NJF261991 NTB261988:NTB261991 OCX261988:OCX261991 OMT261988:OMT261991 OWP261988:OWP261991 PGL261988:PGL261991 PQH261988:PQH261991 QAD261988:QAD261991 QJZ261988:QJZ261991 QTV261988:QTV261991 RDR261988:RDR261991 RNN261988:RNN261991 RXJ261988:RXJ261991 SHF261988:SHF261991 SRB261988:SRB261991 TAX261988:TAX261991 TKT261988:TKT261991 TUP261988:TUP261991 UEL261988:UEL261991 UOH261988:UOH261991 UYD261988:UYD261991 VHZ261988:VHZ261991 VRV261988:VRV261991 WBR261988:WBR261991 WLN261988:WLN261991 WVJ261988:WVJ261991 C327524:C327527 IX327524:IX327527 ST327524:ST327527 ACP327524:ACP327527 AML327524:AML327527 AWH327524:AWH327527 BGD327524:BGD327527 BPZ327524:BPZ327527 BZV327524:BZV327527 CJR327524:CJR327527 CTN327524:CTN327527 DDJ327524:DDJ327527 DNF327524:DNF327527 DXB327524:DXB327527 EGX327524:EGX327527 EQT327524:EQT327527 FAP327524:FAP327527 FKL327524:FKL327527 FUH327524:FUH327527 GED327524:GED327527 GNZ327524:GNZ327527 GXV327524:GXV327527 HHR327524:HHR327527 HRN327524:HRN327527 IBJ327524:IBJ327527 ILF327524:ILF327527 IVB327524:IVB327527 JEX327524:JEX327527 JOT327524:JOT327527 JYP327524:JYP327527 KIL327524:KIL327527 KSH327524:KSH327527 LCD327524:LCD327527 LLZ327524:LLZ327527 LVV327524:LVV327527 MFR327524:MFR327527 MPN327524:MPN327527 MZJ327524:MZJ327527 NJF327524:NJF327527 NTB327524:NTB327527 OCX327524:OCX327527 OMT327524:OMT327527 OWP327524:OWP327527 PGL327524:PGL327527 PQH327524:PQH327527 QAD327524:QAD327527 QJZ327524:QJZ327527 QTV327524:QTV327527 RDR327524:RDR327527 RNN327524:RNN327527 RXJ327524:RXJ327527 SHF327524:SHF327527 SRB327524:SRB327527 TAX327524:TAX327527 TKT327524:TKT327527 TUP327524:TUP327527 UEL327524:UEL327527 UOH327524:UOH327527 UYD327524:UYD327527 VHZ327524:VHZ327527 VRV327524:VRV327527 WBR327524:WBR327527 WLN327524:WLN327527 WVJ327524:WVJ327527 C393060:C393063 IX393060:IX393063 ST393060:ST393063 ACP393060:ACP393063 AML393060:AML393063 AWH393060:AWH393063 BGD393060:BGD393063 BPZ393060:BPZ393063 BZV393060:BZV393063 CJR393060:CJR393063 CTN393060:CTN393063 DDJ393060:DDJ393063 DNF393060:DNF393063 DXB393060:DXB393063 EGX393060:EGX393063 EQT393060:EQT393063 FAP393060:FAP393063 FKL393060:FKL393063 FUH393060:FUH393063 GED393060:GED393063 GNZ393060:GNZ393063 GXV393060:GXV393063 HHR393060:HHR393063 HRN393060:HRN393063 IBJ393060:IBJ393063 ILF393060:ILF393063 IVB393060:IVB393063 JEX393060:JEX393063 JOT393060:JOT393063 JYP393060:JYP393063 KIL393060:KIL393063 KSH393060:KSH393063 LCD393060:LCD393063 LLZ393060:LLZ393063 LVV393060:LVV393063 MFR393060:MFR393063 MPN393060:MPN393063 MZJ393060:MZJ393063 NJF393060:NJF393063 NTB393060:NTB393063 OCX393060:OCX393063 OMT393060:OMT393063 OWP393060:OWP393063 PGL393060:PGL393063 PQH393060:PQH393063 QAD393060:QAD393063 QJZ393060:QJZ393063 QTV393060:QTV393063 RDR393060:RDR393063 RNN393060:RNN393063 RXJ393060:RXJ393063 SHF393060:SHF393063 SRB393060:SRB393063 TAX393060:TAX393063 TKT393060:TKT393063 TUP393060:TUP393063 UEL393060:UEL393063 UOH393060:UOH393063 UYD393060:UYD393063 VHZ393060:VHZ393063 VRV393060:VRV393063 WBR393060:WBR393063 WLN393060:WLN393063 WVJ393060:WVJ393063 C458596:C458599 IX458596:IX458599 ST458596:ST458599 ACP458596:ACP458599 AML458596:AML458599 AWH458596:AWH458599 BGD458596:BGD458599 BPZ458596:BPZ458599 BZV458596:BZV458599 CJR458596:CJR458599 CTN458596:CTN458599 DDJ458596:DDJ458599 DNF458596:DNF458599 DXB458596:DXB458599 EGX458596:EGX458599 EQT458596:EQT458599 FAP458596:FAP458599 FKL458596:FKL458599 FUH458596:FUH458599 GED458596:GED458599 GNZ458596:GNZ458599 GXV458596:GXV458599 HHR458596:HHR458599 HRN458596:HRN458599 IBJ458596:IBJ458599 ILF458596:ILF458599 IVB458596:IVB458599 JEX458596:JEX458599 JOT458596:JOT458599 JYP458596:JYP458599 KIL458596:KIL458599 KSH458596:KSH458599 LCD458596:LCD458599 LLZ458596:LLZ458599 LVV458596:LVV458599 MFR458596:MFR458599 MPN458596:MPN458599 MZJ458596:MZJ458599 NJF458596:NJF458599 NTB458596:NTB458599 OCX458596:OCX458599 OMT458596:OMT458599 OWP458596:OWP458599 PGL458596:PGL458599 PQH458596:PQH458599 QAD458596:QAD458599 QJZ458596:QJZ458599 QTV458596:QTV458599 RDR458596:RDR458599 RNN458596:RNN458599 RXJ458596:RXJ458599 SHF458596:SHF458599 SRB458596:SRB458599 TAX458596:TAX458599 TKT458596:TKT458599 TUP458596:TUP458599 UEL458596:UEL458599 UOH458596:UOH458599 UYD458596:UYD458599 VHZ458596:VHZ458599 VRV458596:VRV458599 WBR458596:WBR458599 WLN458596:WLN458599 WVJ458596:WVJ458599 C524132:C524135 IX524132:IX524135 ST524132:ST524135 ACP524132:ACP524135 AML524132:AML524135 AWH524132:AWH524135 BGD524132:BGD524135 BPZ524132:BPZ524135 BZV524132:BZV524135 CJR524132:CJR524135 CTN524132:CTN524135 DDJ524132:DDJ524135 DNF524132:DNF524135 DXB524132:DXB524135 EGX524132:EGX524135 EQT524132:EQT524135 FAP524132:FAP524135 FKL524132:FKL524135 FUH524132:FUH524135 GED524132:GED524135 GNZ524132:GNZ524135 GXV524132:GXV524135 HHR524132:HHR524135 HRN524132:HRN524135 IBJ524132:IBJ524135 ILF524132:ILF524135 IVB524132:IVB524135 JEX524132:JEX524135 JOT524132:JOT524135 JYP524132:JYP524135 KIL524132:KIL524135 KSH524132:KSH524135 LCD524132:LCD524135 LLZ524132:LLZ524135 LVV524132:LVV524135 MFR524132:MFR524135 MPN524132:MPN524135 MZJ524132:MZJ524135 NJF524132:NJF524135 NTB524132:NTB524135 OCX524132:OCX524135 OMT524132:OMT524135 OWP524132:OWP524135 PGL524132:PGL524135 PQH524132:PQH524135 QAD524132:QAD524135 QJZ524132:QJZ524135 QTV524132:QTV524135 RDR524132:RDR524135 RNN524132:RNN524135 RXJ524132:RXJ524135 SHF524132:SHF524135 SRB524132:SRB524135 TAX524132:TAX524135 TKT524132:TKT524135 TUP524132:TUP524135 UEL524132:UEL524135 UOH524132:UOH524135 UYD524132:UYD524135 VHZ524132:VHZ524135 VRV524132:VRV524135 WBR524132:WBR524135 WLN524132:WLN524135 WVJ524132:WVJ524135 C589668:C589671 IX589668:IX589671 ST589668:ST589671 ACP589668:ACP589671 AML589668:AML589671 AWH589668:AWH589671 BGD589668:BGD589671 BPZ589668:BPZ589671 BZV589668:BZV589671 CJR589668:CJR589671 CTN589668:CTN589671 DDJ589668:DDJ589671 DNF589668:DNF589671 DXB589668:DXB589671 EGX589668:EGX589671 EQT589668:EQT589671 FAP589668:FAP589671 FKL589668:FKL589671 FUH589668:FUH589671 GED589668:GED589671 GNZ589668:GNZ589671 GXV589668:GXV589671 HHR589668:HHR589671 HRN589668:HRN589671 IBJ589668:IBJ589671 ILF589668:ILF589671 IVB589668:IVB589671 JEX589668:JEX589671 JOT589668:JOT589671 JYP589668:JYP589671 KIL589668:KIL589671 KSH589668:KSH589671 LCD589668:LCD589671 LLZ589668:LLZ589671 LVV589668:LVV589671 MFR589668:MFR589671 MPN589668:MPN589671 MZJ589668:MZJ589671 NJF589668:NJF589671 NTB589668:NTB589671 OCX589668:OCX589671 OMT589668:OMT589671 OWP589668:OWP589671 PGL589668:PGL589671 PQH589668:PQH589671 QAD589668:QAD589671 QJZ589668:QJZ589671 QTV589668:QTV589671 RDR589668:RDR589671 RNN589668:RNN589671 RXJ589668:RXJ589671 SHF589668:SHF589671 SRB589668:SRB589671 TAX589668:TAX589671 TKT589668:TKT589671 TUP589668:TUP589671 UEL589668:UEL589671 UOH589668:UOH589671 UYD589668:UYD589671 VHZ589668:VHZ589671 VRV589668:VRV589671 WBR589668:WBR589671 WLN589668:WLN589671 WVJ589668:WVJ589671 C655204:C655207 IX655204:IX655207 ST655204:ST655207 ACP655204:ACP655207 AML655204:AML655207 AWH655204:AWH655207 BGD655204:BGD655207 BPZ655204:BPZ655207 BZV655204:BZV655207 CJR655204:CJR655207 CTN655204:CTN655207 DDJ655204:DDJ655207 DNF655204:DNF655207 DXB655204:DXB655207 EGX655204:EGX655207 EQT655204:EQT655207 FAP655204:FAP655207 FKL655204:FKL655207 FUH655204:FUH655207 GED655204:GED655207 GNZ655204:GNZ655207 GXV655204:GXV655207 HHR655204:HHR655207 HRN655204:HRN655207 IBJ655204:IBJ655207 ILF655204:ILF655207 IVB655204:IVB655207 JEX655204:JEX655207 JOT655204:JOT655207 JYP655204:JYP655207 KIL655204:KIL655207 KSH655204:KSH655207 LCD655204:LCD655207 LLZ655204:LLZ655207 LVV655204:LVV655207 MFR655204:MFR655207 MPN655204:MPN655207 MZJ655204:MZJ655207 NJF655204:NJF655207 NTB655204:NTB655207 OCX655204:OCX655207 OMT655204:OMT655207 OWP655204:OWP655207 PGL655204:PGL655207 PQH655204:PQH655207 QAD655204:QAD655207 QJZ655204:QJZ655207 QTV655204:QTV655207 RDR655204:RDR655207 RNN655204:RNN655207 RXJ655204:RXJ655207 SHF655204:SHF655207 SRB655204:SRB655207 TAX655204:TAX655207 TKT655204:TKT655207 TUP655204:TUP655207 UEL655204:UEL655207 UOH655204:UOH655207 UYD655204:UYD655207 VHZ655204:VHZ655207 VRV655204:VRV655207 WBR655204:WBR655207 WLN655204:WLN655207 WVJ655204:WVJ655207 C720740:C720743 IX720740:IX720743 ST720740:ST720743 ACP720740:ACP720743 AML720740:AML720743 AWH720740:AWH720743 BGD720740:BGD720743 BPZ720740:BPZ720743 BZV720740:BZV720743 CJR720740:CJR720743 CTN720740:CTN720743 DDJ720740:DDJ720743 DNF720740:DNF720743 DXB720740:DXB720743 EGX720740:EGX720743 EQT720740:EQT720743 FAP720740:FAP720743 FKL720740:FKL720743 FUH720740:FUH720743 GED720740:GED720743 GNZ720740:GNZ720743 GXV720740:GXV720743 HHR720740:HHR720743 HRN720740:HRN720743 IBJ720740:IBJ720743 ILF720740:ILF720743 IVB720740:IVB720743 JEX720740:JEX720743 JOT720740:JOT720743 JYP720740:JYP720743 KIL720740:KIL720743 KSH720740:KSH720743 LCD720740:LCD720743 LLZ720740:LLZ720743 LVV720740:LVV720743 MFR720740:MFR720743 MPN720740:MPN720743 MZJ720740:MZJ720743 NJF720740:NJF720743 NTB720740:NTB720743 OCX720740:OCX720743 OMT720740:OMT720743 OWP720740:OWP720743 PGL720740:PGL720743 PQH720740:PQH720743 QAD720740:QAD720743 QJZ720740:QJZ720743 QTV720740:QTV720743 RDR720740:RDR720743 RNN720740:RNN720743 RXJ720740:RXJ720743 SHF720740:SHF720743 SRB720740:SRB720743 TAX720740:TAX720743 TKT720740:TKT720743 TUP720740:TUP720743 UEL720740:UEL720743 UOH720740:UOH720743 UYD720740:UYD720743 VHZ720740:VHZ720743 VRV720740:VRV720743 WBR720740:WBR720743 WLN720740:WLN720743 WVJ720740:WVJ720743 C786276:C786279 IX786276:IX786279 ST786276:ST786279 ACP786276:ACP786279 AML786276:AML786279 AWH786276:AWH786279 BGD786276:BGD786279 BPZ786276:BPZ786279 BZV786276:BZV786279 CJR786276:CJR786279 CTN786276:CTN786279 DDJ786276:DDJ786279 DNF786276:DNF786279 DXB786276:DXB786279 EGX786276:EGX786279 EQT786276:EQT786279 FAP786276:FAP786279 FKL786276:FKL786279 FUH786276:FUH786279 GED786276:GED786279 GNZ786276:GNZ786279 GXV786276:GXV786279 HHR786276:HHR786279 HRN786276:HRN786279 IBJ786276:IBJ786279 ILF786276:ILF786279 IVB786276:IVB786279 JEX786276:JEX786279 JOT786276:JOT786279 JYP786276:JYP786279 KIL786276:KIL786279 KSH786276:KSH786279 LCD786276:LCD786279 LLZ786276:LLZ786279 LVV786276:LVV786279 MFR786276:MFR786279 MPN786276:MPN786279 MZJ786276:MZJ786279 NJF786276:NJF786279 NTB786276:NTB786279 OCX786276:OCX786279 OMT786276:OMT786279 OWP786276:OWP786279 PGL786276:PGL786279 PQH786276:PQH786279 QAD786276:QAD786279 QJZ786276:QJZ786279 QTV786276:QTV786279 RDR786276:RDR786279 RNN786276:RNN786279 RXJ786276:RXJ786279 SHF786276:SHF786279 SRB786276:SRB786279 TAX786276:TAX786279 TKT786276:TKT786279 TUP786276:TUP786279 UEL786276:UEL786279 UOH786276:UOH786279 UYD786276:UYD786279 VHZ786276:VHZ786279 VRV786276:VRV786279 WBR786276:WBR786279 WLN786276:WLN786279 WVJ786276:WVJ786279 C851812:C851815 IX851812:IX851815 ST851812:ST851815 ACP851812:ACP851815 AML851812:AML851815 AWH851812:AWH851815 BGD851812:BGD851815 BPZ851812:BPZ851815 BZV851812:BZV851815 CJR851812:CJR851815 CTN851812:CTN851815 DDJ851812:DDJ851815 DNF851812:DNF851815 DXB851812:DXB851815 EGX851812:EGX851815 EQT851812:EQT851815 FAP851812:FAP851815 FKL851812:FKL851815 FUH851812:FUH851815 GED851812:GED851815 GNZ851812:GNZ851815 GXV851812:GXV851815 HHR851812:HHR851815 HRN851812:HRN851815 IBJ851812:IBJ851815 ILF851812:ILF851815 IVB851812:IVB851815 JEX851812:JEX851815 JOT851812:JOT851815 JYP851812:JYP851815 KIL851812:KIL851815 KSH851812:KSH851815 LCD851812:LCD851815 LLZ851812:LLZ851815 LVV851812:LVV851815 MFR851812:MFR851815 MPN851812:MPN851815 MZJ851812:MZJ851815 NJF851812:NJF851815 NTB851812:NTB851815 OCX851812:OCX851815 OMT851812:OMT851815 OWP851812:OWP851815 PGL851812:PGL851815 PQH851812:PQH851815 QAD851812:QAD851815 QJZ851812:QJZ851815 QTV851812:QTV851815 RDR851812:RDR851815 RNN851812:RNN851815 RXJ851812:RXJ851815 SHF851812:SHF851815 SRB851812:SRB851815 TAX851812:TAX851815 TKT851812:TKT851815 TUP851812:TUP851815 UEL851812:UEL851815 UOH851812:UOH851815 UYD851812:UYD851815 VHZ851812:VHZ851815 VRV851812:VRV851815 WBR851812:WBR851815 WLN851812:WLN851815 WVJ851812:WVJ851815 C917348:C917351 IX917348:IX917351 ST917348:ST917351 ACP917348:ACP917351 AML917348:AML917351 AWH917348:AWH917351 BGD917348:BGD917351 BPZ917348:BPZ917351 BZV917348:BZV917351 CJR917348:CJR917351 CTN917348:CTN917351 DDJ917348:DDJ917351 DNF917348:DNF917351 DXB917348:DXB917351 EGX917348:EGX917351 EQT917348:EQT917351 FAP917348:FAP917351 FKL917348:FKL917351 FUH917348:FUH917351 GED917348:GED917351 GNZ917348:GNZ917351 GXV917348:GXV917351 HHR917348:HHR917351 HRN917348:HRN917351 IBJ917348:IBJ917351 ILF917348:ILF917351 IVB917348:IVB917351 JEX917348:JEX917351 JOT917348:JOT917351 JYP917348:JYP917351 KIL917348:KIL917351 KSH917348:KSH917351 LCD917348:LCD917351 LLZ917348:LLZ917351 LVV917348:LVV917351 MFR917348:MFR917351 MPN917348:MPN917351 MZJ917348:MZJ917351 NJF917348:NJF917351 NTB917348:NTB917351 OCX917348:OCX917351 OMT917348:OMT917351 OWP917348:OWP917351 PGL917348:PGL917351 PQH917348:PQH917351 QAD917348:QAD917351 QJZ917348:QJZ917351 QTV917348:QTV917351 RDR917348:RDR917351 RNN917348:RNN917351 RXJ917348:RXJ917351 SHF917348:SHF917351 SRB917348:SRB917351 TAX917348:TAX917351 TKT917348:TKT917351 TUP917348:TUP917351 UEL917348:UEL917351 UOH917348:UOH917351 UYD917348:UYD917351 VHZ917348:VHZ917351 VRV917348:VRV917351 WBR917348:WBR917351 WLN917348:WLN917351 WVJ917348:WVJ917351 C982884:C982887 IX982884:IX982887 ST982884:ST982887 ACP982884:ACP982887 AML982884:AML982887 AWH982884:AWH982887 BGD982884:BGD982887 BPZ982884:BPZ982887 BZV982884:BZV982887 CJR982884:CJR982887 CTN982884:CTN982887 DDJ982884:DDJ982887 DNF982884:DNF982887 DXB982884:DXB982887 EGX982884:EGX982887 EQT982884:EQT982887 FAP982884:FAP982887 FKL982884:FKL982887 FUH982884:FUH982887 GED982884:GED982887 GNZ982884:GNZ982887 GXV982884:GXV982887 HHR982884:HHR982887 HRN982884:HRN982887 IBJ982884:IBJ982887 ILF982884:ILF982887 IVB982884:IVB982887 JEX982884:JEX982887 JOT982884:JOT982887 JYP982884:JYP982887 KIL982884:KIL982887 KSH982884:KSH982887 LCD982884:LCD982887 LLZ982884:LLZ982887 LVV982884:LVV982887 MFR982884:MFR982887 MPN982884:MPN982887 MZJ982884:MZJ982887 NJF982884:NJF982887 NTB982884:NTB982887 OCX982884:OCX982887 OMT982884:OMT982887 OWP982884:OWP982887 PGL982884:PGL982887 PQH982884:PQH982887 QAD982884:QAD982887 QJZ982884:QJZ982887 QTV982884:QTV982887 RDR982884:RDR982887 RNN982884:RNN982887 RXJ982884:RXJ982887 SHF982884:SHF982887 SRB982884:SRB982887 TAX982884:TAX982887 TKT982884:TKT982887 TUP982884:TUP982887 UEL982884:UEL982887 UOH982884:UOH982887 UYD982884:UYD982887 VHZ982884:VHZ982887 VRV982884:VRV982887 WBR982884:WBR982887 WLN982884:WLN982887 WVJ25:WVJ219 IX25:IX219 ST25:ST219 ACP25:ACP219 AML25:AML219 AWH25:AWH219 BGD25:BGD219 BPZ25:BPZ219 BZV25:BZV219 CJR25:CJR219 CTN25:CTN219 DDJ25:DDJ219 DNF25:DNF219 DXB25:DXB219 EGX25:EGX219 EQT25:EQT219 FAP25:FAP219 FKL25:FKL219 FUH25:FUH219 GED25:GED219 GNZ25:GNZ219 GXV25:GXV219 HHR25:HHR219 HRN25:HRN219 IBJ25:IBJ219 ILF25:ILF219 IVB25:IVB219 JEX25:JEX219 JOT25:JOT219 JYP25:JYP219 KIL25:KIL219 KSH25:KSH219 LCD25:LCD219 LLZ25:LLZ219 LVV25:LVV219 MFR25:MFR219 MPN25:MPN219 MZJ25:MZJ219 NJF25:NJF219 NTB25:NTB219 OCX25:OCX219 OMT25:OMT219 OWP25:OWP219 PGL25:PGL219 PQH25:PQH219 QAD25:QAD219 QJZ25:QJZ219 QTV25:QTV219 RDR25:RDR219 RNN25:RNN219 RXJ25:RXJ219 SHF25:SHF219 SRB25:SRB219 TAX25:TAX219 TKT25:TKT219 TUP25:TUP219 UEL25:UEL219 UOH25:UOH219 UYD25:UYD219 VHZ25:VHZ219 VRV25:VRV219 WBR25:WBR219 WLN25:WLN219" xr:uid="{32B87E3E-FFE9-4546-974F-491CE0ADFAC2}">
      <formula1>Группа</formula1>
    </dataValidation>
    <dataValidation type="list" allowBlank="1" showInputMessage="1" showErrorMessage="1" sqref="C25:C219" xr:uid="{C09135CF-79D3-456B-B0EE-724B11DC6C2C}">
      <formula1>Список</formula1>
    </dataValidation>
  </dataValidations>
  <pageMargins left="0.31496062992125984" right="0.31496062992125984" top="0.35433070866141736" bottom="0.35433070866141736" header="0" footer="0"/>
  <pageSetup paperSize="9" scale="24" orientation="portrait" r:id="rId1"/>
  <headerFooter>
    <oddFooter>&amp;R&amp;"Verdana,обычный"&amp;10ОДО "КомПродСервис" стр. &amp;P</oddFooter>
  </headerFooter>
  <rowBreaks count="1" manualBreakCount="1">
    <brk id="23" min="1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288513" r:id="rId4" name="Drop Down 1">
              <controlPr defaultSize="0" autoLine="0" autoPict="0">
                <anchor moveWithCells="1">
                  <from>
                    <xdr:col>2</xdr:col>
                    <xdr:colOff>619125</xdr:colOff>
                    <xdr:row>226</xdr:row>
                    <xdr:rowOff>152400</xdr:rowOff>
                  </from>
                  <to>
                    <xdr:col>3</xdr:col>
                    <xdr:colOff>714375</xdr:colOff>
                    <xdr:row>228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Продоскрин-Бацитрацин</vt:lpstr>
      <vt:lpstr>Контроль правильности</vt:lpstr>
      <vt:lpstr>Список</vt:lpstr>
    </vt:vector>
  </TitlesOfParts>
  <Company>КНОпка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Юлия Драгун</cp:lastModifiedBy>
  <cp:lastPrinted>2021-08-13T10:18:56Z</cp:lastPrinted>
  <dcterms:created xsi:type="dcterms:W3CDTF">2017-02-14T06:48:35Z</dcterms:created>
  <dcterms:modified xsi:type="dcterms:W3CDTF">2024-07-26T10:11:07Z</dcterms:modified>
</cp:coreProperties>
</file>