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Программное обеспечение ТЕСТЫ и др\КомПродСервис\ПРОДОСКРИН\Верифицированные Excel\Антибиотики ИБОХ\"/>
    </mc:Choice>
  </mc:AlternateContent>
  <xr:revisionPtr revIDLastSave="0" documentId="13_ncr:1_{C80F3503-A375-42BC-9499-3D194254B36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Продоскрин_Тетрациклин" sheetId="6" r:id="rId1"/>
    <sheet name="Контроль правильности" sheetId="7" r:id="rId2"/>
  </sheets>
  <definedNames>
    <definedName name="Матрицы">Продоскрин_Тетрациклин!$S$7:$S$19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4" i="6" l="1"/>
  <c r="N36" i="6"/>
  <c r="N38" i="6"/>
  <c r="N40" i="6"/>
  <c r="N42" i="6"/>
  <c r="N44" i="6"/>
  <c r="N46" i="6"/>
  <c r="N48" i="6"/>
  <c r="N50" i="6"/>
  <c r="N52" i="6"/>
  <c r="N54" i="6"/>
  <c r="N56" i="6"/>
  <c r="N58" i="6"/>
  <c r="N60" i="6"/>
  <c r="N62" i="6"/>
  <c r="N64" i="6"/>
  <c r="N66" i="6"/>
  <c r="N68" i="6"/>
  <c r="N70" i="6"/>
  <c r="N72" i="6"/>
  <c r="N74" i="6"/>
  <c r="N76" i="6"/>
  <c r="N78" i="6"/>
  <c r="N80" i="6"/>
  <c r="N82" i="6"/>
  <c r="N84" i="6"/>
  <c r="N86" i="6"/>
  <c r="N88" i="6"/>
  <c r="N90" i="6"/>
  <c r="N92" i="6"/>
  <c r="N94" i="6"/>
  <c r="N96" i="6"/>
  <c r="N98" i="6"/>
  <c r="N100" i="6"/>
  <c r="N102" i="6"/>
  <c r="N104" i="6"/>
  <c r="N106" i="6"/>
  <c r="N108" i="6"/>
  <c r="N110" i="6"/>
  <c r="N112" i="6"/>
  <c r="N114" i="6"/>
  <c r="N32" i="6"/>
  <c r="J111" i="7" l="1"/>
  <c r="J109" i="7"/>
  <c r="J107" i="7"/>
  <c r="J105" i="7"/>
  <c r="J103" i="7"/>
  <c r="J101" i="7"/>
  <c r="J99" i="7"/>
  <c r="J97" i="7"/>
  <c r="J95" i="7"/>
  <c r="J93" i="7"/>
  <c r="J91" i="7"/>
  <c r="J89" i="7"/>
  <c r="J87" i="7"/>
  <c r="J85" i="7"/>
  <c r="J83" i="7"/>
  <c r="J81" i="7"/>
  <c r="J79" i="7"/>
  <c r="J77" i="7"/>
  <c r="J75" i="7"/>
  <c r="J73" i="7"/>
  <c r="J71" i="7"/>
  <c r="J69" i="7"/>
  <c r="J67" i="7"/>
  <c r="J65" i="7"/>
  <c r="J63" i="7"/>
  <c r="J61" i="7"/>
  <c r="J59" i="7"/>
  <c r="J57" i="7"/>
  <c r="J55" i="7"/>
  <c r="J53" i="7"/>
  <c r="J51" i="7"/>
  <c r="J49" i="7"/>
  <c r="J47" i="7"/>
  <c r="J45" i="7"/>
  <c r="J43" i="7"/>
  <c r="J41" i="7"/>
  <c r="J39" i="7"/>
  <c r="J37" i="7"/>
  <c r="J35" i="7"/>
  <c r="J33" i="7"/>
  <c r="J31" i="7"/>
  <c r="J29" i="7"/>
  <c r="K31" i="7"/>
  <c r="K33" i="7"/>
  <c r="K35" i="7"/>
  <c r="K37" i="7"/>
  <c r="K39" i="7"/>
  <c r="K41" i="7"/>
  <c r="K43" i="7"/>
  <c r="K45" i="7"/>
  <c r="K47" i="7"/>
  <c r="K49" i="7"/>
  <c r="K51" i="7"/>
  <c r="K53" i="7"/>
  <c r="K55" i="7"/>
  <c r="K57" i="7"/>
  <c r="K59" i="7"/>
  <c r="K61" i="7"/>
  <c r="K63" i="7"/>
  <c r="K65" i="7"/>
  <c r="K67" i="7"/>
  <c r="K69" i="7"/>
  <c r="K71" i="7"/>
  <c r="K73" i="7"/>
  <c r="K75" i="7"/>
  <c r="K77" i="7"/>
  <c r="K79" i="7"/>
  <c r="K81" i="7"/>
  <c r="K83" i="7"/>
  <c r="K85" i="7"/>
  <c r="K87" i="7"/>
  <c r="K89" i="7"/>
  <c r="K91" i="7"/>
  <c r="K93" i="7"/>
  <c r="K95" i="7"/>
  <c r="K97" i="7"/>
  <c r="K99" i="7"/>
  <c r="K101" i="7"/>
  <c r="K103" i="7"/>
  <c r="K105" i="7"/>
  <c r="K107" i="7"/>
  <c r="K109" i="7"/>
  <c r="K111" i="7"/>
  <c r="K29" i="7"/>
  <c r="K34" i="6" l="1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33" i="6"/>
  <c r="K32" i="6"/>
  <c r="H31" i="7" l="1"/>
  <c r="H33" i="7"/>
  <c r="H35" i="7"/>
  <c r="H37" i="7"/>
  <c r="H39" i="7"/>
  <c r="H41" i="7"/>
  <c r="H43" i="7"/>
  <c r="H45" i="7"/>
  <c r="H47" i="7"/>
  <c r="H49" i="7"/>
  <c r="H51" i="7"/>
  <c r="H53" i="7"/>
  <c r="H55" i="7"/>
  <c r="H57" i="7"/>
  <c r="H59" i="7"/>
  <c r="H61" i="7"/>
  <c r="H63" i="7"/>
  <c r="H65" i="7"/>
  <c r="H67" i="7"/>
  <c r="H69" i="7"/>
  <c r="H71" i="7"/>
  <c r="H73" i="7"/>
  <c r="H75" i="7"/>
  <c r="H77" i="7"/>
  <c r="H79" i="7"/>
  <c r="H81" i="7"/>
  <c r="H83" i="7"/>
  <c r="H85" i="7"/>
  <c r="H87" i="7"/>
  <c r="H89" i="7"/>
  <c r="H91" i="7"/>
  <c r="H93" i="7"/>
  <c r="H95" i="7"/>
  <c r="H97" i="7"/>
  <c r="H99" i="7"/>
  <c r="H101" i="7"/>
  <c r="H103" i="7"/>
  <c r="H105" i="7"/>
  <c r="H107" i="7"/>
  <c r="H109" i="7"/>
  <c r="H111" i="7"/>
  <c r="H29" i="7"/>
  <c r="J34" i="6" l="1"/>
  <c r="J36" i="6"/>
  <c r="J38" i="6"/>
  <c r="J40" i="6"/>
  <c r="J42" i="6"/>
  <c r="J44" i="6"/>
  <c r="J46" i="6"/>
  <c r="J48" i="6"/>
  <c r="J50" i="6"/>
  <c r="J52" i="6"/>
  <c r="J54" i="6"/>
  <c r="J56" i="6"/>
  <c r="J58" i="6"/>
  <c r="J60" i="6"/>
  <c r="J62" i="6"/>
  <c r="J64" i="6"/>
  <c r="J66" i="6"/>
  <c r="J68" i="6"/>
  <c r="J70" i="6"/>
  <c r="J72" i="6"/>
  <c r="J74" i="6"/>
  <c r="J76" i="6"/>
  <c r="J78" i="6"/>
  <c r="J80" i="6"/>
  <c r="J82" i="6"/>
  <c r="J84" i="6"/>
  <c r="J86" i="6"/>
  <c r="J88" i="6"/>
  <c r="J90" i="6"/>
  <c r="J92" i="6"/>
  <c r="J94" i="6"/>
  <c r="J96" i="6"/>
  <c r="J98" i="6"/>
  <c r="J100" i="6"/>
  <c r="J102" i="6"/>
  <c r="J104" i="6"/>
  <c r="J106" i="6"/>
  <c r="J108" i="6"/>
  <c r="J110" i="6"/>
  <c r="J112" i="6"/>
  <c r="J114" i="6"/>
  <c r="J32" i="6"/>
  <c r="G34" i="6" l="1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B29" i="7" l="1"/>
  <c r="B31" i="7" l="1"/>
  <c r="B33" i="7"/>
  <c r="B35" i="7"/>
  <c r="B37" i="7"/>
  <c r="B39" i="7"/>
  <c r="B41" i="7"/>
  <c r="B43" i="7"/>
  <c r="B45" i="7"/>
  <c r="B47" i="7"/>
  <c r="B49" i="7"/>
  <c r="B51" i="7"/>
  <c r="B53" i="7"/>
  <c r="B55" i="7"/>
  <c r="B57" i="7"/>
  <c r="B59" i="7"/>
  <c r="B61" i="7"/>
  <c r="B63" i="7"/>
  <c r="B65" i="7"/>
  <c r="B67" i="7"/>
  <c r="B69" i="7"/>
  <c r="B71" i="7"/>
  <c r="B73" i="7"/>
  <c r="B75" i="7"/>
  <c r="B77" i="7"/>
  <c r="B79" i="7"/>
  <c r="B81" i="7"/>
  <c r="B83" i="7"/>
  <c r="B85" i="7"/>
  <c r="B87" i="7"/>
  <c r="B89" i="7"/>
  <c r="B91" i="7"/>
  <c r="B93" i="7"/>
  <c r="B95" i="7"/>
  <c r="B97" i="7"/>
  <c r="B99" i="7"/>
  <c r="B101" i="7"/>
  <c r="B103" i="7"/>
  <c r="B105" i="7"/>
  <c r="B107" i="7"/>
  <c r="B109" i="7"/>
  <c r="B111" i="7"/>
  <c r="I17" i="6" l="1"/>
  <c r="I18" i="6"/>
  <c r="I19" i="6"/>
  <c r="I20" i="6"/>
  <c r="F15" i="6" l="1"/>
  <c r="G15" i="6"/>
  <c r="F16" i="6"/>
  <c r="G16" i="6"/>
  <c r="I16" i="6"/>
  <c r="F17" i="6"/>
  <c r="G17" i="6"/>
  <c r="F18" i="6"/>
  <c r="G18" i="6"/>
  <c r="F19" i="6"/>
  <c r="G19" i="6"/>
  <c r="F20" i="6"/>
  <c r="G20" i="6"/>
  <c r="G32" i="6"/>
  <c r="H32" i="6"/>
  <c r="G33" i="6"/>
  <c r="H34" i="6"/>
  <c r="H36" i="6"/>
  <c r="H38" i="6"/>
  <c r="H40" i="6"/>
  <c r="H42" i="6"/>
  <c r="H44" i="6"/>
  <c r="H46" i="6"/>
  <c r="H48" i="6"/>
  <c r="H50" i="6"/>
  <c r="H52" i="6"/>
  <c r="H54" i="6"/>
  <c r="H56" i="6"/>
  <c r="H58" i="6"/>
  <c r="H60" i="6"/>
  <c r="H62" i="6"/>
  <c r="H64" i="6"/>
  <c r="H66" i="6"/>
  <c r="H68" i="6"/>
  <c r="H70" i="6"/>
  <c r="H72" i="6"/>
  <c r="H74" i="6"/>
  <c r="H76" i="6"/>
  <c r="H78" i="6"/>
  <c r="H80" i="6"/>
  <c r="H82" i="6"/>
  <c r="H84" i="6"/>
  <c r="H86" i="6"/>
  <c r="H88" i="6"/>
  <c r="H90" i="6"/>
  <c r="H92" i="6"/>
  <c r="H94" i="6"/>
  <c r="H96" i="6"/>
  <c r="H98" i="6"/>
  <c r="H100" i="6"/>
  <c r="H102" i="6"/>
  <c r="H104" i="6"/>
  <c r="H106" i="6"/>
  <c r="H108" i="6"/>
  <c r="H110" i="6"/>
  <c r="H112" i="6"/>
  <c r="H114" i="6"/>
  <c r="I37" i="6" l="1"/>
  <c r="D24" i="6"/>
  <c r="C27" i="6"/>
  <c r="E26" i="6"/>
  <c r="C28" i="6"/>
  <c r="D25" i="6"/>
  <c r="E28" i="6"/>
  <c r="D27" i="6"/>
  <c r="C26" i="6"/>
  <c r="D28" i="6"/>
  <c r="E27" i="6"/>
  <c r="D26" i="6"/>
  <c r="C24" i="6"/>
  <c r="E25" i="6"/>
  <c r="C25" i="6"/>
  <c r="E24" i="6"/>
  <c r="I35" i="6" l="1"/>
  <c r="D32" i="7" s="1"/>
  <c r="I34" i="6"/>
  <c r="I114" i="6"/>
  <c r="D111" i="7" s="1"/>
  <c r="I62" i="6"/>
  <c r="D59" i="7" s="1"/>
  <c r="I84" i="6"/>
  <c r="D81" i="7" s="1"/>
  <c r="I101" i="6"/>
  <c r="D98" i="7" s="1"/>
  <c r="I55" i="6"/>
  <c r="D52" i="7" s="1"/>
  <c r="I32" i="6"/>
  <c r="I36" i="6"/>
  <c r="L36" i="6" s="1"/>
  <c r="M36" i="6" s="1"/>
  <c r="I78" i="6"/>
  <c r="I39" i="6"/>
  <c r="D36" i="7" s="1"/>
  <c r="I53" i="6"/>
  <c r="D50" i="7" s="1"/>
  <c r="I94" i="6"/>
  <c r="I87" i="6"/>
  <c r="D84" i="7" s="1"/>
  <c r="I102" i="6"/>
  <c r="D99" i="7" s="1"/>
  <c r="I63" i="6"/>
  <c r="D60" i="7" s="1"/>
  <c r="I69" i="6"/>
  <c r="D66" i="7" s="1"/>
  <c r="I65" i="6"/>
  <c r="D62" i="7" s="1"/>
  <c r="I46" i="6"/>
  <c r="D43" i="7" s="1"/>
  <c r="I52" i="6"/>
  <c r="L52" i="6" s="1"/>
  <c r="M52" i="6" s="1"/>
  <c r="I95" i="6"/>
  <c r="D92" i="7" s="1"/>
  <c r="I85" i="6"/>
  <c r="D82" i="7" s="1"/>
  <c r="I97" i="6"/>
  <c r="D94" i="7" s="1"/>
  <c r="I67" i="6"/>
  <c r="D64" i="7" s="1"/>
  <c r="I107" i="6"/>
  <c r="D104" i="7" s="1"/>
  <c r="I89" i="6"/>
  <c r="D86" i="7" s="1"/>
  <c r="I74" i="6"/>
  <c r="D71" i="7" s="1"/>
  <c r="I40" i="6"/>
  <c r="I72" i="6"/>
  <c r="I104" i="6"/>
  <c r="I44" i="6"/>
  <c r="D41" i="7" s="1"/>
  <c r="I76" i="6"/>
  <c r="D73" i="7" s="1"/>
  <c r="I66" i="6"/>
  <c r="I98" i="6"/>
  <c r="D95" i="7" s="1"/>
  <c r="I38" i="6"/>
  <c r="I54" i="6"/>
  <c r="I70" i="6"/>
  <c r="D67" i="7" s="1"/>
  <c r="I86" i="6"/>
  <c r="I33" i="6"/>
  <c r="I68" i="6"/>
  <c r="I100" i="6"/>
  <c r="I50" i="6"/>
  <c r="I79" i="6"/>
  <c r="D76" i="7" s="1"/>
  <c r="I111" i="6"/>
  <c r="D108" i="7" s="1"/>
  <c r="I45" i="6"/>
  <c r="I61" i="6"/>
  <c r="D58" i="7" s="1"/>
  <c r="I77" i="6"/>
  <c r="D74" i="7" s="1"/>
  <c r="I93" i="6"/>
  <c r="D90" i="7" s="1"/>
  <c r="I109" i="6"/>
  <c r="D106" i="7" s="1"/>
  <c r="I110" i="6"/>
  <c r="I49" i="6"/>
  <c r="D46" i="7" s="1"/>
  <c r="I81" i="6"/>
  <c r="D78" i="7" s="1"/>
  <c r="I113" i="6"/>
  <c r="D110" i="7" s="1"/>
  <c r="I71" i="6"/>
  <c r="D68" i="7" s="1"/>
  <c r="I103" i="6"/>
  <c r="I51" i="6"/>
  <c r="D48" i="7" s="1"/>
  <c r="I83" i="6"/>
  <c r="D80" i="7" s="1"/>
  <c r="I57" i="6"/>
  <c r="D54" i="7" s="1"/>
  <c r="I42" i="6"/>
  <c r="I106" i="6"/>
  <c r="I56" i="6"/>
  <c r="I88" i="6"/>
  <c r="I99" i="6"/>
  <c r="D96" i="7" s="1"/>
  <c r="I108" i="6"/>
  <c r="I43" i="6"/>
  <c r="I59" i="6"/>
  <c r="D56" i="7" s="1"/>
  <c r="I75" i="6"/>
  <c r="D72" i="7" s="1"/>
  <c r="I91" i="6"/>
  <c r="D88" i="7" s="1"/>
  <c r="I41" i="6"/>
  <c r="D38" i="7" s="1"/>
  <c r="I73" i="6"/>
  <c r="D70" i="7" s="1"/>
  <c r="I105" i="6"/>
  <c r="D102" i="7" s="1"/>
  <c r="I58" i="6"/>
  <c r="I90" i="6"/>
  <c r="I48" i="6"/>
  <c r="I64" i="6"/>
  <c r="I80" i="6"/>
  <c r="L80" i="6" s="1"/>
  <c r="M80" i="6" s="1"/>
  <c r="I96" i="6"/>
  <c r="I112" i="6"/>
  <c r="D109" i="7" s="1"/>
  <c r="I115" i="6"/>
  <c r="I60" i="6"/>
  <c r="I92" i="6"/>
  <c r="I47" i="6"/>
  <c r="D44" i="7" s="1"/>
  <c r="I82" i="6"/>
  <c r="F27" i="6"/>
  <c r="D34" i="7"/>
  <c r="F24" i="6"/>
  <c r="F25" i="6"/>
  <c r="F26" i="6"/>
  <c r="F28" i="6"/>
  <c r="L114" i="6" l="1"/>
  <c r="M114" i="6" s="1"/>
  <c r="L34" i="6"/>
  <c r="M34" i="6" s="1"/>
  <c r="D31" i="7"/>
  <c r="E31" i="7" s="1"/>
  <c r="L31" i="7" s="1"/>
  <c r="L32" i="6"/>
  <c r="M32" i="6" s="1"/>
  <c r="L100" i="6"/>
  <c r="M100" i="6" s="1"/>
  <c r="D112" i="7"/>
  <c r="L48" i="6"/>
  <c r="M48" i="6" s="1"/>
  <c r="L94" i="6"/>
  <c r="M94" i="6" s="1"/>
  <c r="L68" i="6"/>
  <c r="M68" i="6" s="1"/>
  <c r="D33" i="7"/>
  <c r="L33" i="7" s="1"/>
  <c r="L92" i="6"/>
  <c r="M92" i="6" s="1"/>
  <c r="L90" i="6"/>
  <c r="M90" i="6" s="1"/>
  <c r="L66" i="6"/>
  <c r="M66" i="6" s="1"/>
  <c r="L78" i="6"/>
  <c r="M78" i="6" s="1"/>
  <c r="D45" i="7"/>
  <c r="L58" i="6"/>
  <c r="M58" i="6" s="1"/>
  <c r="L96" i="6"/>
  <c r="M96" i="6" s="1"/>
  <c r="L72" i="6"/>
  <c r="M72" i="6" s="1"/>
  <c r="L108" i="6"/>
  <c r="M108" i="6" s="1"/>
  <c r="L106" i="6"/>
  <c r="M106" i="6" s="1"/>
  <c r="L54" i="6"/>
  <c r="M54" i="6" s="1"/>
  <c r="F21" i="6"/>
  <c r="L64" i="6"/>
  <c r="M64" i="6" s="1"/>
  <c r="L102" i="6"/>
  <c r="M102" i="6" s="1"/>
  <c r="L38" i="6"/>
  <c r="M38" i="6" s="1"/>
  <c r="L84" i="6"/>
  <c r="M84" i="6" s="1"/>
  <c r="D51" i="7"/>
  <c r="E51" i="7" s="1"/>
  <c r="I51" i="7" s="1"/>
  <c r="L110" i="6"/>
  <c r="M110" i="6" s="1"/>
  <c r="L50" i="6"/>
  <c r="M50" i="6" s="1"/>
  <c r="L86" i="6"/>
  <c r="M86" i="6" s="1"/>
  <c r="L98" i="6"/>
  <c r="M98" i="6" s="1"/>
  <c r="L104" i="6"/>
  <c r="M104" i="6" s="1"/>
  <c r="L62" i="6"/>
  <c r="M62" i="6" s="1"/>
  <c r="L56" i="6"/>
  <c r="M56" i="6" s="1"/>
  <c r="D30" i="7"/>
  <c r="E81" i="7"/>
  <c r="E95" i="7"/>
  <c r="E67" i="7"/>
  <c r="L67" i="7" s="1"/>
  <c r="E43" i="7"/>
  <c r="I43" i="7" s="1"/>
  <c r="E73" i="7"/>
  <c r="L46" i="6"/>
  <c r="M46" i="6" s="1"/>
  <c r="D97" i="7"/>
  <c r="D69" i="7"/>
  <c r="D83" i="7"/>
  <c r="D55" i="7"/>
  <c r="L82" i="6"/>
  <c r="M82" i="6" s="1"/>
  <c r="L42" i="6"/>
  <c r="M42" i="6" s="1"/>
  <c r="L76" i="6"/>
  <c r="M76" i="6" s="1"/>
  <c r="L40" i="6"/>
  <c r="M40" i="6" s="1"/>
  <c r="E109" i="7"/>
  <c r="I109" i="7" s="1"/>
  <c r="D87" i="7"/>
  <c r="E59" i="7"/>
  <c r="L60" i="6"/>
  <c r="M60" i="6" s="1"/>
  <c r="L70" i="6"/>
  <c r="M70" i="6" s="1"/>
  <c r="D93" i="7"/>
  <c r="D53" i="7"/>
  <c r="E71" i="7"/>
  <c r="L112" i="6"/>
  <c r="M112" i="6" s="1"/>
  <c r="L88" i="6"/>
  <c r="M88" i="6" s="1"/>
  <c r="L44" i="6"/>
  <c r="M44" i="6" s="1"/>
  <c r="L74" i="6"/>
  <c r="M74" i="6" s="1"/>
  <c r="D39" i="7"/>
  <c r="D103" i="7"/>
  <c r="D75" i="7"/>
  <c r="D61" i="7"/>
  <c r="D37" i="7"/>
  <c r="D42" i="7"/>
  <c r="D89" i="7"/>
  <c r="D57" i="7"/>
  <c r="D91" i="7"/>
  <c r="D40" i="7"/>
  <c r="D105" i="7"/>
  <c r="D29" i="7"/>
  <c r="D100" i="7"/>
  <c r="D63" i="7"/>
  <c r="D79" i="7"/>
  <c r="D49" i="7"/>
  <c r="D107" i="7"/>
  <c r="D101" i="7"/>
  <c r="D65" i="7"/>
  <c r="D85" i="7"/>
  <c r="D77" i="7"/>
  <c r="D47" i="7"/>
  <c r="D35" i="7"/>
  <c r="I33" i="7" l="1"/>
  <c r="O33" i="7" s="1"/>
  <c r="I71" i="7"/>
  <c r="E33" i="7"/>
  <c r="E111" i="7"/>
  <c r="I95" i="7"/>
  <c r="E45" i="7"/>
  <c r="L109" i="7"/>
  <c r="O109" i="7" s="1"/>
  <c r="L95" i="7"/>
  <c r="O95" i="7" s="1"/>
  <c r="E55" i="7"/>
  <c r="L43" i="7"/>
  <c r="O43" i="7" s="1"/>
  <c r="E99" i="7"/>
  <c r="I31" i="7"/>
  <c r="O31" i="7" s="1"/>
  <c r="E35" i="7"/>
  <c r="E65" i="7"/>
  <c r="L65" i="7" s="1"/>
  <c r="E79" i="7"/>
  <c r="E105" i="7"/>
  <c r="L105" i="7" s="1"/>
  <c r="E89" i="7"/>
  <c r="E75" i="7"/>
  <c r="I75" i="7" s="1"/>
  <c r="L73" i="7"/>
  <c r="I59" i="7"/>
  <c r="E69" i="7"/>
  <c r="I73" i="7"/>
  <c r="E77" i="7"/>
  <c r="E107" i="7"/>
  <c r="I107" i="7" s="1"/>
  <c r="E91" i="7"/>
  <c r="L91" i="7" s="1"/>
  <c r="E37" i="7"/>
  <c r="L37" i="7" s="1"/>
  <c r="E39" i="7"/>
  <c r="L39" i="7" s="1"/>
  <c r="L59" i="7"/>
  <c r="E41" i="7"/>
  <c r="L41" i="7" s="1"/>
  <c r="E83" i="7"/>
  <c r="I83" i="7" s="1"/>
  <c r="E97" i="7"/>
  <c r="I67" i="7"/>
  <c r="O67" i="7" s="1"/>
  <c r="I81" i="7"/>
  <c r="L81" i="7"/>
  <c r="L51" i="7"/>
  <c r="O51" i="7" s="1"/>
  <c r="E53" i="7"/>
  <c r="E47" i="7"/>
  <c r="E101" i="7"/>
  <c r="L101" i="7" s="1"/>
  <c r="E63" i="7"/>
  <c r="L63" i="7" s="1"/>
  <c r="E103" i="7"/>
  <c r="E93" i="7"/>
  <c r="L93" i="7" s="1"/>
  <c r="E85" i="7"/>
  <c r="E49" i="7"/>
  <c r="I49" i="7" s="1"/>
  <c r="E57" i="7"/>
  <c r="E61" i="7"/>
  <c r="L71" i="7"/>
  <c r="E87" i="7"/>
  <c r="E29" i="7"/>
  <c r="L111" i="7" l="1"/>
  <c r="O81" i="7"/>
  <c r="O71" i="7"/>
  <c r="I111" i="7"/>
  <c r="I55" i="7"/>
  <c r="I99" i="7"/>
  <c r="L45" i="7"/>
  <c r="I65" i="7"/>
  <c r="O65" i="7" s="1"/>
  <c r="I45" i="7"/>
  <c r="L61" i="7"/>
  <c r="I53" i="7"/>
  <c r="I97" i="7"/>
  <c r="L55" i="7"/>
  <c r="O55" i="7" s="1"/>
  <c r="I29" i="7"/>
  <c r="L87" i="7"/>
  <c r="I63" i="7"/>
  <c r="O63" i="7" s="1"/>
  <c r="I91" i="7"/>
  <c r="O91" i="7" s="1"/>
  <c r="L35" i="7"/>
  <c r="I101" i="7"/>
  <c r="O101" i="7" s="1"/>
  <c r="I37" i="7"/>
  <c r="O37" i="7" s="1"/>
  <c r="I61" i="7"/>
  <c r="I85" i="7"/>
  <c r="O59" i="7"/>
  <c r="I57" i="7"/>
  <c r="L85" i="7"/>
  <c r="L97" i="7"/>
  <c r="L107" i="7"/>
  <c r="O107" i="7" s="1"/>
  <c r="L79" i="7"/>
  <c r="L99" i="7"/>
  <c r="O99" i="7" s="1"/>
  <c r="I77" i="7"/>
  <c r="I79" i="7"/>
  <c r="I35" i="7"/>
  <c r="I89" i="7"/>
  <c r="L47" i="7"/>
  <c r="L77" i="7"/>
  <c r="L69" i="7"/>
  <c r="L29" i="7"/>
  <c r="I87" i="7"/>
  <c r="L57" i="7"/>
  <c r="L49" i="7"/>
  <c r="O49" i="7" s="1"/>
  <c r="I93" i="7"/>
  <c r="O93" i="7" s="1"/>
  <c r="L103" i="7"/>
  <c r="I47" i="7"/>
  <c r="L53" i="7"/>
  <c r="L83" i="7"/>
  <c r="O83" i="7" s="1"/>
  <c r="I39" i="7"/>
  <c r="O39" i="7" s="1"/>
  <c r="I69" i="7"/>
  <c r="L75" i="7"/>
  <c r="O75" i="7" s="1"/>
  <c r="L89" i="7"/>
  <c r="I105" i="7"/>
  <c r="O105" i="7" s="1"/>
  <c r="O73" i="7"/>
  <c r="I103" i="7"/>
  <c r="I41" i="7"/>
  <c r="O41" i="7" s="1"/>
  <c r="O111" i="7" l="1"/>
  <c r="O29" i="7"/>
  <c r="O103" i="7"/>
  <c r="O69" i="7"/>
  <c r="O97" i="7"/>
  <c r="O89" i="7"/>
  <c r="O45" i="7"/>
  <c r="O57" i="7"/>
  <c r="O61" i="7"/>
  <c r="O47" i="7"/>
  <c r="O79" i="7"/>
  <c r="O85" i="7"/>
  <c r="O87" i="7"/>
  <c r="O53" i="7"/>
  <c r="O77" i="7"/>
  <c r="O35" i="7"/>
</calcChain>
</file>

<file path=xl/sharedStrings.xml><?xml version="1.0" encoding="utf-8"?>
<sst xmlns="http://schemas.openxmlformats.org/spreadsheetml/2006/main" count="232" uniqueCount="92">
  <si>
    <t>Раздел I: Введите данные об анализе</t>
  </si>
  <si>
    <t>Исполнитель</t>
  </si>
  <si>
    <t>Дата:</t>
  </si>
  <si>
    <t>№ партии</t>
  </si>
  <si>
    <t>№</t>
  </si>
  <si>
    <t>Наименование образца</t>
  </si>
  <si>
    <t>Фактор разведения</t>
  </si>
  <si>
    <t>Примечания</t>
  </si>
  <si>
    <t>Фактор разбавления</t>
  </si>
  <si>
    <t>Группа продуктов (выбрать из списка)</t>
  </si>
  <si>
    <t>Сгущенное молоко</t>
  </si>
  <si>
    <t>Матрицы</t>
  </si>
  <si>
    <t>Мед</t>
  </si>
  <si>
    <t>К.В.</t>
  </si>
  <si>
    <r>
      <t>B</t>
    </r>
    <r>
      <rPr>
        <b/>
        <vertAlign val="subscript"/>
        <sz val="10"/>
        <rFont val="Arial"/>
        <family val="2"/>
        <charset val="204"/>
      </rPr>
      <t>х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</si>
  <si>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х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</si>
  <si>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4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5</t>
    </r>
    <r>
      <rPr>
        <sz val="11"/>
        <color indexed="8"/>
        <rFont val="Calibri"/>
        <family val="2"/>
        <charset val="204"/>
      </rPr>
      <t/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</si>
  <si>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3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4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</si>
  <si>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3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</si>
  <si>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1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2</t>
    </r>
  </si>
  <si>
    <t>Для всей кривой</t>
  </si>
  <si>
    <t>50% IC</t>
  </si>
  <si>
    <t>R^2</t>
  </si>
  <si>
    <t>Intercept</t>
  </si>
  <si>
    <t>Slope</t>
  </si>
  <si>
    <r>
      <rPr>
        <b/>
        <sz val="11"/>
        <rFont val="Arial"/>
        <family val="2"/>
        <charset val="204"/>
      </rPr>
      <t>Интерсепт 50% (IC</t>
    </r>
    <r>
      <rPr>
        <b/>
        <vertAlign val="subscript"/>
        <sz val="11"/>
        <rFont val="Arial"/>
        <family val="2"/>
        <charset val="204"/>
      </rPr>
      <t>50</t>
    </r>
    <r>
      <rPr>
        <b/>
        <sz val="11"/>
        <rFont val="Arial"/>
        <family val="2"/>
        <charset val="204"/>
      </rPr>
      <t>)</t>
    </r>
  </si>
  <si>
    <t>С5</t>
  </si>
  <si>
    <t>С4</t>
  </si>
  <si>
    <t>С3</t>
  </si>
  <si>
    <t>С2</t>
  </si>
  <si>
    <t>С1</t>
  </si>
  <si>
    <t>С0</t>
  </si>
  <si>
    <t>Bi/B0</t>
  </si>
  <si>
    <t>Оптическая плотность Bi</t>
  </si>
  <si>
    <t>Градуировочный раствор</t>
  </si>
  <si>
    <t>Раздел II: Градуировочный график</t>
  </si>
  <si>
    <t>±</t>
  </si>
  <si>
    <t>Молоко, молочные смеси, мороженое</t>
  </si>
  <si>
    <t>Примечание</t>
  </si>
  <si>
    <t xml:space="preserve"> U(X) расширенная неопределенность</t>
  </si>
  <si>
    <t>U, %</t>
  </si>
  <si>
    <r>
      <t>ǀX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-X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ǀ ≤CD абс</t>
    </r>
  </si>
  <si>
    <t>Результаты приемлемы при их соответствии условию</t>
  </si>
  <si>
    <t>CD абс = 0,01*CD*Xср</t>
  </si>
  <si>
    <r>
      <t>Х ср = (Х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+Х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)/2</t>
    </r>
  </si>
  <si>
    <t>Проверка приемлемости результатов измерений, полученных в условиях промежуточной прецизионности</t>
  </si>
  <si>
    <t>U(X) = 0,01*U*Xср</t>
  </si>
  <si>
    <t>Расширенная неопределенность результатов измерений</t>
  </si>
  <si>
    <r>
      <t>ǀX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-X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ǀ ≤ r абс</t>
    </r>
  </si>
  <si>
    <t>r абс = 0,01*r*Xср</t>
  </si>
  <si>
    <t>Проверка приемлемости результатов измерений, полученных в условиях повторяемости</t>
  </si>
  <si>
    <r>
      <rPr>
        <b/>
        <i/>
        <sz val="12"/>
        <rFont val="Arial"/>
        <family val="2"/>
        <charset val="204"/>
      </rPr>
      <t>U</t>
    </r>
    <r>
      <rPr>
        <b/>
        <sz val="12"/>
        <rFont val="Arial"/>
        <family val="2"/>
        <charset val="204"/>
      </rPr>
      <t xml:space="preserve">, % относительная расширенная неопределенность </t>
    </r>
  </si>
  <si>
    <t xml:space="preserve">Продукт </t>
  </si>
  <si>
    <t>Сыр</t>
  </si>
  <si>
    <t xml:space="preserve">Молоко, молочные смеси для детского питания, мороженое </t>
  </si>
  <si>
    <t>Мол. сыворотка,  восст. сухая мол. сыворотка</t>
  </si>
  <si>
    <t>Мясо, рыба, продукты из рыбы</t>
  </si>
  <si>
    <t>Готовые мясные продукты,  консервы, жиры, шпик, субпрод.</t>
  </si>
  <si>
    <t xml:space="preserve"> Мед</t>
  </si>
  <si>
    <t xml:space="preserve">Сыр                            </t>
  </si>
  <si>
    <t xml:space="preserve"> Яйца, порошок яичный</t>
  </si>
  <si>
    <t>Сыворотка</t>
  </si>
  <si>
    <t>Масло 65, 67%</t>
  </si>
  <si>
    <t>Масло 70, 72,5%</t>
  </si>
  <si>
    <t>Мясо, рыба</t>
  </si>
  <si>
    <t>Кисломолочные продукты, творог</t>
  </si>
  <si>
    <t>Готовые мясные продукты, жиры, субпрод.</t>
  </si>
  <si>
    <t>Яйца, порошок яичный</t>
  </si>
  <si>
    <t>Сравнение полученной концентрации с пределом  измерения (больше/меньше)</t>
  </si>
  <si>
    <t>Группа продуктов   (выбрать из списка)</t>
  </si>
  <si>
    <t>Кисломолочные продукты, творог, творожные продукты</t>
  </si>
  <si>
    <t xml:space="preserve">± </t>
  </si>
  <si>
    <t xml:space="preserve">Хср         </t>
  </si>
  <si>
    <t>мкг/л</t>
  </si>
  <si>
    <t>50% ингиб</t>
  </si>
  <si>
    <t>Xi, мкг/л</t>
  </si>
  <si>
    <t xml:space="preserve">Раздел II: Введите наименование образца и оптическую плотность </t>
  </si>
  <si>
    <r>
      <t>lnC</t>
    </r>
    <r>
      <rPr>
        <b/>
        <vertAlign val="subscript"/>
        <sz val="10"/>
        <color theme="0"/>
        <rFont val="Arial"/>
        <family val="2"/>
        <charset val="204"/>
      </rPr>
      <t>i</t>
    </r>
  </si>
  <si>
    <t xml:space="preserve">Файл обсчета для обработки результатов измерений при определениии тетрациклина в продуктах питания с использованием   </t>
  </si>
  <si>
    <t xml:space="preserve"> 
тест-системы ПРОДОСКРИН®Тетрациклин                                                                                               </t>
  </si>
  <si>
    <r>
      <rPr>
        <b/>
        <sz val="11"/>
        <color indexed="8"/>
        <rFont val="Arial"/>
        <family val="2"/>
        <charset val="204"/>
      </rPr>
      <t>Техническая поддержка: 
+375 (17) 336-50-54
+7 (499) 444-05-50
support@komprod.com</t>
    </r>
    <r>
      <rPr>
        <sz val="11"/>
        <color indexed="8"/>
        <rFont val="Arial"/>
        <family val="2"/>
        <charset val="204"/>
      </rPr>
      <t xml:space="preserve">
</t>
    </r>
  </si>
  <si>
    <t>Соответствие ТР ТС 021/2011 "О безопасной пищевой продукции"</t>
  </si>
  <si>
    <t>Масло 50-84%</t>
  </si>
  <si>
    <t>Масло сливочное 50-84%</t>
  </si>
  <si>
    <t>Xi, мкг/кг</t>
  </si>
  <si>
    <t>Xср, мкг/кг</t>
  </si>
  <si>
    <t>Предел определения, мкг/кг</t>
  </si>
  <si>
    <t>Верхняя граница, мкг/кг</t>
  </si>
  <si>
    <t xml:space="preserve">Xi, (мкг/кг) </t>
  </si>
  <si>
    <t>Хср, (мкг/кг)</t>
  </si>
  <si>
    <t>U(X) (мкг/кг)</t>
  </si>
  <si>
    <r>
      <t xml:space="preserve">в соответствии с МВИ.МН 3951-2015 (Извещение об изменении № 3)                                                      </t>
    </r>
    <r>
      <rPr>
        <b/>
        <sz val="12"/>
        <rFont val="Arial"/>
        <family val="2"/>
        <charset val="204"/>
      </rPr>
      <t>версия 1.4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</si>
</sst>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_ "/>
    <numFmt numFmtId="165" formatCode="\±0.0"/>
    <numFmt numFmtId="166" formatCode="0.000000"/>
    <numFmt numFmtId="167" formatCode="0.0000"/>
    <numFmt numFmtId="168" formatCode="0.00000"/>
    <numFmt numFmtId="169" formatCode="0.0"/>
    <numFmt numFmtId="170" formatCode="0.000"/>
    <numFmt numFmtId="171" formatCode="0.0%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2"/>
      <name val="宋体"/>
      <charset val="134"/>
    </font>
    <font>
      <sz val="12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vertAlign val="subscript"/>
      <sz val="10"/>
      <name val="Arial"/>
      <family val="2"/>
      <charset val="204"/>
    </font>
    <font>
      <b/>
      <vertAlign val="subscript"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b/>
      <vertAlign val="subscript"/>
      <sz val="1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宋体"/>
      <charset val="13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vertAlign val="subscript"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indexed="8"/>
      <name val="Arial"/>
      <family val="2"/>
      <charset val="204"/>
    </font>
    <font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3" fillId="0" borderId="0"/>
    <xf numFmtId="9" fontId="13" fillId="0" borderId="0" applyFont="0" applyFill="0" applyBorder="0" applyAlignment="0" applyProtection="0"/>
  </cellStyleXfs>
  <cellXfs count="234">
    <xf numFmtId="0" fontId="0" fillId="0" borderId="0" xfId="0"/>
    <xf numFmtId="0" fontId="2" fillId="2" borderId="0" xfId="1" applyFont="1" applyFill="1" applyProtection="1">
      <protection hidden="1"/>
    </xf>
    <xf numFmtId="0" fontId="5" fillId="2" borderId="0" xfId="1" applyFont="1" applyFill="1" applyProtection="1">
      <protection hidden="1"/>
    </xf>
    <xf numFmtId="170" fontId="4" fillId="3" borderId="4" xfId="2" applyNumberFormat="1" applyFont="1" applyFill="1" applyBorder="1" applyAlignment="1" applyProtection="1">
      <alignment horizontal="center"/>
      <protection locked="0" hidden="1"/>
    </xf>
    <xf numFmtId="170" fontId="2" fillId="2" borderId="0" xfId="0" applyNumberFormat="1" applyFont="1" applyFill="1" applyBorder="1" applyAlignment="1" applyProtection="1">
      <alignment horizontal="center"/>
      <protection hidden="1"/>
    </xf>
    <xf numFmtId="170" fontId="2" fillId="2" borderId="4" xfId="0" applyNumberFormat="1" applyFont="1" applyFill="1" applyBorder="1" applyAlignment="1" applyProtection="1">
      <alignment horizontal="center"/>
      <protection hidden="1"/>
    </xf>
    <xf numFmtId="170" fontId="12" fillId="2" borderId="4" xfId="0" applyNumberFormat="1" applyFont="1" applyFill="1" applyBorder="1" applyAlignment="1" applyProtection="1">
      <alignment horizontal="center"/>
      <protection hidden="1"/>
    </xf>
    <xf numFmtId="0" fontId="2" fillId="0" borderId="0" xfId="1" applyFont="1" applyBorder="1" applyAlignment="1" applyProtection="1">
      <protection hidden="1"/>
    </xf>
    <xf numFmtId="0" fontId="12" fillId="2" borderId="4" xfId="0" applyFont="1" applyFill="1" applyBorder="1" applyAlignment="1" applyProtection="1">
      <alignment horizontal="center"/>
      <protection hidden="1"/>
    </xf>
    <xf numFmtId="0" fontId="12" fillId="2" borderId="4" xfId="0" applyFont="1" applyFill="1" applyBorder="1" applyAlignment="1" applyProtection="1">
      <alignment horizontal="left"/>
      <protection hidden="1"/>
    </xf>
    <xf numFmtId="0" fontId="12" fillId="2" borderId="0" xfId="0" applyFont="1" applyFill="1" applyBorder="1" applyAlignment="1" applyProtection="1">
      <protection hidden="1"/>
    </xf>
    <xf numFmtId="0" fontId="12" fillId="2" borderId="4" xfId="0" applyFont="1" applyFill="1" applyBorder="1" applyAlignment="1" applyProtection="1">
      <protection hidden="1"/>
    </xf>
    <xf numFmtId="0" fontId="10" fillId="2" borderId="0" xfId="0" applyFont="1" applyFill="1" applyBorder="1" applyAlignment="1" applyProtection="1">
      <alignment horizontal="right" vertical="center"/>
      <protection hidden="1"/>
    </xf>
    <xf numFmtId="10" fontId="19" fillId="2" borderId="4" xfId="0" applyNumberFormat="1" applyFont="1" applyFill="1" applyBorder="1" applyAlignment="1" applyProtection="1">
      <alignment horizontal="center" vertical="center"/>
      <protection hidden="1"/>
    </xf>
    <xf numFmtId="171" fontId="19" fillId="2" borderId="4" xfId="0" applyNumberFormat="1" applyFont="1" applyFill="1" applyBorder="1" applyAlignment="1" applyProtection="1">
      <alignment horizontal="center" vertical="center"/>
      <protection hidden="1"/>
    </xf>
    <xf numFmtId="170" fontId="19" fillId="2" borderId="4" xfId="0" applyNumberFormat="1" applyFont="1" applyFill="1" applyBorder="1" applyAlignment="1" applyProtection="1">
      <alignment horizontal="center" vertical="center"/>
      <protection locked="0" hidden="1"/>
    </xf>
    <xf numFmtId="170" fontId="19" fillId="2" borderId="11" xfId="0" applyNumberFormat="1" applyFont="1" applyFill="1" applyBorder="1" applyAlignment="1" applyProtection="1">
      <alignment horizontal="center" vertical="center"/>
      <protection locked="0" hidden="1"/>
    </xf>
    <xf numFmtId="170" fontId="19" fillId="2" borderId="11" xfId="0" applyNumberFormat="1" applyFont="1" applyFill="1" applyBorder="1" applyAlignment="1" applyProtection="1">
      <alignment horizontal="center"/>
      <protection locked="0" hidden="1"/>
    </xf>
    <xf numFmtId="170" fontId="12" fillId="2" borderId="0" xfId="0" applyNumberFormat="1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/>
      <protection hidden="1"/>
    </xf>
    <xf numFmtId="2" fontId="3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9" fontId="7" fillId="0" borderId="0" xfId="1" applyNumberFormat="1" applyFont="1" applyFill="1" applyBorder="1" applyAlignment="1" applyProtection="1">
      <alignment horizontal="left"/>
      <protection hidden="1"/>
    </xf>
    <xf numFmtId="49" fontId="12" fillId="0" borderId="4" xfId="1" applyNumberFormat="1" applyFont="1" applyFill="1" applyBorder="1" applyAlignment="1" applyProtection="1">
      <alignment horizontal="center"/>
      <protection hidden="1"/>
    </xf>
    <xf numFmtId="49" fontId="21" fillId="0" borderId="0" xfId="1" applyNumberFormat="1" applyFont="1" applyFill="1" applyBorder="1" applyAlignment="1" applyProtection="1">
      <alignment horizontal="center"/>
      <protection hidden="1"/>
    </xf>
    <xf numFmtId="10" fontId="19" fillId="0" borderId="0" xfId="1" applyNumberFormat="1" applyFont="1" applyFill="1" applyBorder="1" applyAlignment="1" applyProtection="1">
      <alignment horizontal="center"/>
      <protection hidden="1"/>
    </xf>
    <xf numFmtId="170" fontId="19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70" fontId="29" fillId="0" borderId="0" xfId="1" applyNumberFormat="1" applyFont="1" applyFill="1" applyBorder="1" applyAlignment="1" applyProtection="1">
      <alignment horizontal="center" vertical="center"/>
      <protection hidden="1"/>
    </xf>
    <xf numFmtId="0" fontId="22" fillId="3" borderId="4" xfId="0" applyNumberFormat="1" applyFont="1" applyFill="1" applyBorder="1" applyAlignment="1" applyProtection="1">
      <alignment horizontal="center" vertical="center"/>
      <protection hidden="1"/>
    </xf>
    <xf numFmtId="0" fontId="22" fillId="0" borderId="0" xfId="3" applyFont="1" applyFill="1" applyBorder="1" applyProtection="1">
      <protection hidden="1"/>
    </xf>
    <xf numFmtId="0" fontId="22" fillId="0" borderId="21" xfId="3" applyFont="1" applyFill="1" applyBorder="1" applyAlignment="1" applyProtection="1">
      <alignment horizontal="left" vertical="center" wrapText="1"/>
      <protection hidden="1"/>
    </xf>
    <xf numFmtId="0" fontId="22" fillId="0" borderId="0" xfId="3" applyNumberFormat="1" applyFont="1" applyFill="1" applyBorder="1" applyAlignment="1" applyProtection="1">
      <alignment horizontal="center" vertical="center"/>
      <protection hidden="1"/>
    </xf>
    <xf numFmtId="2" fontId="22" fillId="0" borderId="0" xfId="3" applyNumberFormat="1" applyFont="1" applyFill="1" applyBorder="1" applyAlignment="1" applyProtection="1">
      <alignment horizontal="center" vertical="center"/>
      <protection hidden="1"/>
    </xf>
    <xf numFmtId="1" fontId="22" fillId="0" borderId="0" xfId="3" applyNumberFormat="1" applyFont="1" applyFill="1" applyBorder="1" applyAlignment="1" applyProtection="1">
      <alignment horizontal="center" vertical="center"/>
      <protection hidden="1"/>
    </xf>
    <xf numFmtId="0" fontId="22" fillId="0" borderId="0" xfId="3" applyFont="1" applyFill="1" applyProtection="1">
      <protection hidden="1"/>
    </xf>
    <xf numFmtId="0" fontId="22" fillId="0" borderId="13" xfId="3" applyFont="1" applyFill="1" applyBorder="1" applyProtection="1">
      <protection hidden="1"/>
    </xf>
    <xf numFmtId="2" fontId="22" fillId="0" borderId="14" xfId="3" applyNumberFormat="1" applyFont="1" applyFill="1" applyBorder="1" applyAlignment="1" applyProtection="1">
      <alignment horizontal="center" vertical="center"/>
      <protection hidden="1"/>
    </xf>
    <xf numFmtId="166" fontId="22" fillId="0" borderId="14" xfId="3" applyNumberFormat="1" applyFont="1" applyFill="1" applyBorder="1" applyProtection="1">
      <protection hidden="1"/>
    </xf>
    <xf numFmtId="166" fontId="25" fillId="0" borderId="14" xfId="3" applyNumberFormat="1" applyFont="1" applyFill="1" applyBorder="1" applyProtection="1">
      <protection hidden="1"/>
    </xf>
    <xf numFmtId="1" fontId="22" fillId="0" borderId="14" xfId="3" applyNumberFormat="1" applyFont="1" applyFill="1" applyBorder="1" applyAlignment="1" applyProtection="1">
      <alignment horizontal="center" vertical="center"/>
      <protection hidden="1"/>
    </xf>
    <xf numFmtId="1" fontId="22" fillId="0" borderId="14" xfId="3" applyNumberFormat="1" applyFont="1" applyFill="1" applyBorder="1" applyAlignment="1" applyProtection="1">
      <alignment horizontal="center"/>
      <protection hidden="1"/>
    </xf>
    <xf numFmtId="167" fontId="22" fillId="0" borderId="15" xfId="3" applyNumberFormat="1" applyFont="1" applyFill="1" applyBorder="1" applyProtection="1">
      <protection hidden="1"/>
    </xf>
    <xf numFmtId="166" fontId="22" fillId="0" borderId="0" xfId="3" applyNumberFormat="1" applyFont="1" applyFill="1" applyBorder="1" applyProtection="1">
      <protection hidden="1"/>
    </xf>
    <xf numFmtId="166" fontId="25" fillId="0" borderId="0" xfId="3" applyNumberFormat="1" applyFont="1" applyFill="1" applyBorder="1" applyProtection="1">
      <protection hidden="1"/>
    </xf>
    <xf numFmtId="1" fontId="22" fillId="0" borderId="0" xfId="3" applyNumberFormat="1" applyFont="1" applyFill="1" applyBorder="1" applyAlignment="1" applyProtection="1">
      <alignment horizontal="center"/>
      <protection hidden="1"/>
    </xf>
    <xf numFmtId="0" fontId="22" fillId="0" borderId="15" xfId="3" applyFont="1" applyFill="1" applyBorder="1" applyProtection="1">
      <protection hidden="1"/>
    </xf>
    <xf numFmtId="0" fontId="13" fillId="0" borderId="0" xfId="3" applyBorder="1" applyProtection="1">
      <protection hidden="1"/>
    </xf>
    <xf numFmtId="1" fontId="22" fillId="0" borderId="15" xfId="3" applyNumberFormat="1" applyFont="1" applyFill="1" applyBorder="1" applyAlignment="1" applyProtection="1">
      <alignment horizontal="center"/>
      <protection hidden="1"/>
    </xf>
    <xf numFmtId="0" fontId="22" fillId="0" borderId="16" xfId="3" applyFont="1" applyFill="1" applyBorder="1" applyProtection="1">
      <protection hidden="1"/>
    </xf>
    <xf numFmtId="0" fontId="22" fillId="0" borderId="17" xfId="3" applyFont="1" applyFill="1" applyBorder="1" applyProtection="1">
      <protection hidden="1"/>
    </xf>
    <xf numFmtId="168" fontId="24" fillId="0" borderId="4" xfId="3" applyNumberFormat="1" applyFont="1" applyFill="1" applyBorder="1" applyAlignment="1" applyProtection="1">
      <alignment horizontal="center" vertical="top"/>
      <protection hidden="1"/>
    </xf>
    <xf numFmtId="0" fontId="23" fillId="0" borderId="0" xfId="3" applyFont="1" applyFill="1" applyBorder="1" applyAlignment="1" applyProtection="1">
      <alignment horizontal="center" vertical="center"/>
      <protection locked="0" hidden="1"/>
    </xf>
    <xf numFmtId="0" fontId="5" fillId="3" borderId="4" xfId="3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center" vertical="top" wrapText="1"/>
      <protection locked="0" hidden="1"/>
    </xf>
    <xf numFmtId="0" fontId="2" fillId="2" borderId="0" xfId="1" applyFont="1" applyFill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Border="1" applyProtection="1">
      <protection locked="0" hidden="1"/>
    </xf>
    <xf numFmtId="0" fontId="5" fillId="2" borderId="0" xfId="1" applyFont="1" applyFill="1" applyAlignment="1" applyProtection="1">
      <alignment horizontal="center" wrapText="1"/>
      <protection locked="0" hidden="1"/>
    </xf>
    <xf numFmtId="0" fontId="11" fillId="2" borderId="0" xfId="0" applyFont="1" applyFill="1" applyBorder="1" applyAlignment="1" applyProtection="1">
      <alignment horizontal="right" vertical="center"/>
      <protection locked="0" hidden="1"/>
    </xf>
    <xf numFmtId="0" fontId="1" fillId="0" borderId="0" xfId="1" applyProtection="1">
      <protection locked="0" hidden="1"/>
    </xf>
    <xf numFmtId="0" fontId="1" fillId="0" borderId="0" xfId="1" applyBorder="1" applyProtection="1">
      <protection locked="0" hidden="1"/>
    </xf>
    <xf numFmtId="49" fontId="9" fillId="2" borderId="0" xfId="0" applyNumberFormat="1" applyFont="1" applyFill="1" applyBorder="1" applyAlignment="1" applyProtection="1">
      <alignment horizontal="left" vertical="top"/>
      <protection locked="0" hidden="1"/>
    </xf>
    <xf numFmtId="0" fontId="2" fillId="0" borderId="4" xfId="0" applyFont="1" applyBorder="1" applyAlignment="1" applyProtection="1">
      <alignment horizontal="center"/>
      <protection locked="0" hidden="1"/>
    </xf>
    <xf numFmtId="0" fontId="5" fillId="2" borderId="0" xfId="1" applyFont="1" applyFill="1" applyProtection="1">
      <protection locked="0" hidden="1"/>
    </xf>
    <xf numFmtId="0" fontId="6" fillId="2" borderId="0" xfId="1" applyFont="1" applyFill="1" applyAlignment="1" applyProtection="1">
      <alignment horizontal="right"/>
      <protection locked="0" hidden="1"/>
    </xf>
    <xf numFmtId="49" fontId="2" fillId="2" borderId="0" xfId="1" applyNumberFormat="1" applyFont="1" applyFill="1" applyProtection="1">
      <protection locked="0" hidden="1"/>
    </xf>
    <xf numFmtId="0" fontId="24" fillId="0" borderId="4" xfId="0" applyFont="1" applyFill="1" applyBorder="1" applyAlignment="1" applyProtection="1">
      <alignment horizontal="center" vertical="top" wrapText="1"/>
      <protection locked="0" hidden="1"/>
    </xf>
    <xf numFmtId="0" fontId="24" fillId="0" borderId="4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0" xfId="1" applyNumberFormat="1" applyFont="1" applyFill="1" applyBorder="1" applyAlignment="1" applyProtection="1">
      <alignment horizontal="left"/>
      <protection locked="0" hidden="1"/>
    </xf>
    <xf numFmtId="0" fontId="6" fillId="0" borderId="0" xfId="1" applyFont="1" applyFill="1" applyAlignment="1" applyProtection="1">
      <alignment horizontal="right"/>
      <protection locked="0" hidden="1"/>
    </xf>
    <xf numFmtId="0" fontId="2" fillId="0" borderId="0" xfId="1" applyFont="1" applyBorder="1" applyAlignment="1" applyProtection="1">
      <protection locked="0" hidden="1"/>
    </xf>
    <xf numFmtId="0" fontId="1" fillId="0" borderId="0" xfId="1" applyBorder="1" applyAlignment="1" applyProtection="1">
      <protection locked="0" hidden="1"/>
    </xf>
    <xf numFmtId="0" fontId="24" fillId="0" borderId="4" xfId="0" applyFont="1" applyFill="1" applyBorder="1" applyAlignment="1" applyProtection="1">
      <alignment horizontal="center" vertical="center" wrapText="1"/>
      <protection locked="0" hidden="1"/>
    </xf>
    <xf numFmtId="0" fontId="24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21" fillId="0" borderId="0" xfId="1" applyFont="1" applyBorder="1" applyAlignment="1" applyProtection="1">
      <protection locked="0" hidden="1"/>
    </xf>
    <xf numFmtId="0" fontId="19" fillId="0" borderId="0" xfId="1" applyFont="1" applyBorder="1" applyAlignment="1" applyProtection="1">
      <protection locked="0" hidden="1"/>
    </xf>
    <xf numFmtId="0" fontId="9" fillId="0" borderId="0" xfId="0" applyFont="1" applyFill="1" applyBorder="1" applyAlignment="1" applyProtection="1">
      <alignment horizontal="left" vertical="center" wrapText="1"/>
      <protection locked="0" hidden="1"/>
    </xf>
    <xf numFmtId="0" fontId="9" fillId="0" borderId="0" xfId="0" applyNumberFormat="1" applyFont="1" applyFill="1" applyBorder="1" applyAlignment="1" applyProtection="1">
      <alignment horizontal="center" vertical="top" wrapText="1"/>
      <protection locked="0" hidden="1"/>
    </xf>
    <xf numFmtId="0" fontId="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5" xfId="0" applyFont="1" applyFill="1" applyBorder="1" applyAlignment="1" applyProtection="1">
      <alignment horizontal="left" vertical="center" wrapText="1"/>
      <protection locked="0" hidden="1"/>
    </xf>
    <xf numFmtId="0" fontId="0" fillId="0" borderId="0" xfId="0" applyFont="1" applyBorder="1" applyProtection="1">
      <protection locked="0" hidden="1"/>
    </xf>
    <xf numFmtId="0" fontId="6" fillId="0" borderId="4" xfId="1" applyFont="1" applyFill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center" vertical="center" wrapText="1"/>
      <protection locked="0"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0" fontId="6" fillId="0" borderId="4" xfId="1" applyFont="1" applyBorder="1" applyAlignment="1" applyProtection="1">
      <alignment horizontal="center" vertical="center" wrapText="1"/>
      <protection locked="0" hidden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1" xfId="1" applyFont="1" applyFill="1" applyBorder="1" applyAlignment="1" applyProtection="1">
      <alignment horizontal="center" vertical="center"/>
      <protection locked="0" hidden="1"/>
    </xf>
    <xf numFmtId="170" fontId="33" fillId="0" borderId="0" xfId="1" applyNumberFormat="1" applyFont="1" applyFill="1" applyBorder="1" applyAlignment="1" applyProtection="1">
      <alignment horizontal="center" vertical="center" wrapText="1"/>
      <protection locked="0" hidden="1"/>
    </xf>
    <xf numFmtId="168" fontId="4" fillId="0" borderId="0" xfId="1" applyNumberFormat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Alignment="1" applyProtection="1">
      <alignment horizontal="center" wrapText="1"/>
      <protection locked="0" hidden="1"/>
    </xf>
    <xf numFmtId="0" fontId="9" fillId="0" borderId="0" xfId="3" applyFont="1" applyFill="1" applyBorder="1" applyProtection="1">
      <protection locked="0" hidden="1"/>
    </xf>
    <xf numFmtId="0" fontId="13" fillId="0" borderId="0" xfId="3" applyFill="1" applyProtection="1">
      <protection locked="0" hidden="1"/>
    </xf>
    <xf numFmtId="0" fontId="13" fillId="0" borderId="0" xfId="3" applyProtection="1">
      <protection locked="0" hidden="1"/>
    </xf>
    <xf numFmtId="1" fontId="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1" fontId="9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0" xfId="3" applyFont="1" applyFill="1" applyProtection="1">
      <protection locked="0" hidden="1"/>
    </xf>
    <xf numFmtId="0" fontId="22" fillId="0" borderId="0" xfId="3" applyFont="1" applyFill="1" applyBorder="1" applyProtection="1">
      <protection locked="0" hidden="1"/>
    </xf>
    <xf numFmtId="0" fontId="22" fillId="0" borderId="0" xfId="3" applyFont="1" applyFill="1" applyProtection="1">
      <protection locked="0" hidden="1"/>
    </xf>
    <xf numFmtId="167" fontId="22" fillId="0" borderId="0" xfId="3" applyNumberFormat="1" applyFont="1" applyFill="1" applyProtection="1">
      <protection locked="0" hidden="1"/>
    </xf>
    <xf numFmtId="0" fontId="13" fillId="0" borderId="0" xfId="3" applyFill="1" applyBorder="1" applyProtection="1">
      <protection locked="0" hidden="1"/>
    </xf>
    <xf numFmtId="0" fontId="26" fillId="0" borderId="0" xfId="0" applyFont="1" applyBorder="1" applyProtection="1">
      <protection locked="0" hidden="1"/>
    </xf>
    <xf numFmtId="0" fontId="15" fillId="0" borderId="0" xfId="0" applyFont="1" applyFill="1" applyBorder="1" applyAlignment="1" applyProtection="1">
      <alignment vertical="top" wrapText="1"/>
      <protection locked="0" hidden="1"/>
    </xf>
    <xf numFmtId="0" fontId="15" fillId="0" borderId="0" xfId="0" applyFont="1" applyFill="1" applyBorder="1" applyAlignment="1" applyProtection="1">
      <alignment vertical="center" wrapText="1"/>
      <protection locked="0" hidden="1"/>
    </xf>
    <xf numFmtId="0" fontId="15" fillId="0" borderId="0" xfId="0" applyFont="1" applyFill="1" applyBorder="1" applyAlignment="1" applyProtection="1">
      <alignment horizontal="left" vertical="center" wrapText="1"/>
      <protection locked="0" hidden="1"/>
    </xf>
    <xf numFmtId="0" fontId="10" fillId="0" borderId="4" xfId="3" applyFont="1" applyBorder="1" applyAlignment="1" applyProtection="1">
      <alignment vertical="center"/>
      <protection locked="0" hidden="1"/>
    </xf>
    <xf numFmtId="0" fontId="3" fillId="0" borderId="4" xfId="3" applyFont="1" applyFill="1" applyBorder="1" applyAlignment="1" applyProtection="1">
      <alignment horizontal="center" vertical="center" wrapText="1"/>
      <protection locked="0" hidden="1"/>
    </xf>
    <xf numFmtId="0" fontId="10" fillId="0" borderId="4" xfId="3" applyFont="1" applyFill="1" applyBorder="1" applyAlignment="1" applyProtection="1">
      <alignment horizontal="center" vertical="center" wrapText="1"/>
      <protection locked="0" hidden="1"/>
    </xf>
    <xf numFmtId="0" fontId="10" fillId="0" borderId="12" xfId="3" applyFont="1" applyFill="1" applyBorder="1" applyAlignment="1" applyProtection="1">
      <alignment horizontal="center" vertical="center" wrapText="1"/>
      <protection locked="0" hidden="1"/>
    </xf>
    <xf numFmtId="0" fontId="10" fillId="0" borderId="19" xfId="3" applyFont="1" applyFill="1" applyBorder="1" applyAlignment="1" applyProtection="1">
      <alignment horizontal="center" vertical="center" wrapText="1"/>
      <protection locked="0" hidden="1"/>
    </xf>
    <xf numFmtId="0" fontId="10" fillId="0" borderId="11" xfId="3" applyFont="1" applyFill="1" applyBorder="1" applyAlignment="1" applyProtection="1">
      <alignment horizontal="center" vertical="center" wrapText="1"/>
      <protection locked="0" hidden="1"/>
    </xf>
    <xf numFmtId="0" fontId="13" fillId="0" borderId="0" xfId="3" applyFont="1" applyFill="1" applyProtection="1">
      <protection locked="0" hidden="1"/>
    </xf>
    <xf numFmtId="0" fontId="13" fillId="0" borderId="0" xfId="3" applyFont="1" applyProtection="1">
      <protection locked="0" hidden="1"/>
    </xf>
    <xf numFmtId="0" fontId="24" fillId="0" borderId="0" xfId="3" applyFont="1" applyFill="1" applyBorder="1" applyAlignment="1" applyProtection="1">
      <alignment horizontal="center" vertical="center"/>
      <protection locked="0" hidden="1"/>
    </xf>
    <xf numFmtId="0" fontId="24" fillId="0" borderId="0" xfId="3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0" xfId="3" applyFont="1" applyFill="1" applyBorder="1" applyAlignment="1" applyProtection="1">
      <alignment horizontal="center" vertical="center" wrapText="1"/>
      <protection locked="0" hidden="1"/>
    </xf>
    <xf numFmtId="2" fontId="24" fillId="0" borderId="0" xfId="3" applyNumberFormat="1" applyFont="1" applyFill="1" applyBorder="1" applyAlignment="1" applyProtection="1">
      <alignment horizontal="center" vertical="top"/>
      <protection locked="0" hidden="1"/>
    </xf>
    <xf numFmtId="2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6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8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3" applyFont="1" applyFill="1" applyBorder="1" applyProtection="1">
      <protection locked="0"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/>
      <protection hidden="1"/>
    </xf>
    <xf numFmtId="0" fontId="5" fillId="3" borderId="4" xfId="3" applyFont="1" applyFill="1" applyBorder="1" applyAlignment="1" applyProtection="1">
      <alignment horizontal="center" vertical="center" wrapText="1"/>
      <protection hidden="1"/>
    </xf>
    <xf numFmtId="0" fontId="13" fillId="0" borderId="0" xfId="3" applyFill="1" applyBorder="1" applyProtection="1">
      <protection hidden="1"/>
    </xf>
    <xf numFmtId="0" fontId="13" fillId="0" borderId="14" xfId="3" applyBorder="1" applyProtection="1">
      <protection hidden="1"/>
    </xf>
    <xf numFmtId="0" fontId="13" fillId="0" borderId="24" xfId="3" applyBorder="1" applyProtection="1">
      <protection hidden="1"/>
    </xf>
    <xf numFmtId="167" fontId="22" fillId="0" borderId="0" xfId="3" applyNumberFormat="1" applyFont="1" applyFill="1" applyBorder="1" applyProtection="1">
      <protection hidden="1"/>
    </xf>
    <xf numFmtId="167" fontId="22" fillId="0" borderId="25" xfId="3" applyNumberFormat="1" applyFont="1" applyFill="1" applyBorder="1" applyProtection="1">
      <protection hidden="1"/>
    </xf>
    <xf numFmtId="167" fontId="22" fillId="0" borderId="17" xfId="3" applyNumberFormat="1" applyFont="1" applyFill="1" applyBorder="1" applyProtection="1">
      <protection hidden="1"/>
    </xf>
    <xf numFmtId="167" fontId="22" fillId="0" borderId="26" xfId="3" applyNumberFormat="1" applyFont="1" applyFill="1" applyBorder="1" applyProtection="1">
      <protection hidden="1"/>
    </xf>
    <xf numFmtId="49" fontId="9" fillId="2" borderId="0" xfId="0" applyNumberFormat="1" applyFont="1" applyFill="1" applyBorder="1" applyAlignment="1" applyProtection="1">
      <alignment horizontal="left" vertical="top"/>
      <protection locked="0" hidden="1"/>
    </xf>
    <xf numFmtId="0" fontId="6" fillId="0" borderId="12" xfId="1" applyFont="1" applyBorder="1" applyAlignment="1" applyProtection="1">
      <alignment horizontal="center" vertical="center" wrapText="1"/>
      <protection locked="0" hidden="1"/>
    </xf>
    <xf numFmtId="0" fontId="6" fillId="0" borderId="11" xfId="1" applyFont="1" applyBorder="1" applyAlignment="1" applyProtection="1">
      <alignment horizontal="center" vertical="center" wrapText="1"/>
      <protection locked="0" hidden="1"/>
    </xf>
    <xf numFmtId="0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4" xfId="1" applyFont="1" applyBorder="1" applyAlignment="1" applyProtection="1">
      <alignment horizontal="center"/>
      <protection hidden="1"/>
    </xf>
    <xf numFmtId="2" fontId="5" fillId="2" borderId="20" xfId="0" applyNumberFormat="1" applyFont="1" applyFill="1" applyBorder="1" applyAlignment="1" applyProtection="1">
      <alignment horizontal="right" vertical="center"/>
      <protection hidden="1"/>
    </xf>
    <xf numFmtId="170" fontId="5" fillId="2" borderId="11" xfId="0" applyNumberFormat="1" applyFont="1" applyFill="1" applyBorder="1" applyAlignment="1" applyProtection="1">
      <alignment horizontal="left" vertical="center"/>
      <protection hidden="1"/>
    </xf>
    <xf numFmtId="2" fontId="5" fillId="2" borderId="19" xfId="0" applyNumberFormat="1" applyFont="1" applyFill="1" applyBorder="1" applyAlignment="1" applyProtection="1">
      <alignment horizontal="right" vertical="center"/>
      <protection hidden="1"/>
    </xf>
    <xf numFmtId="2" fontId="5" fillId="2" borderId="12" xfId="0" applyNumberFormat="1" applyFont="1" applyFill="1" applyBorder="1" applyAlignment="1" applyProtection="1">
      <alignment horizontal="right" vertical="center"/>
      <protection hidden="1"/>
    </xf>
    <xf numFmtId="10" fontId="2" fillId="0" borderId="4" xfId="0" applyNumberFormat="1" applyFont="1" applyFill="1" applyBorder="1" applyAlignment="1" applyProtection="1">
      <alignment horizontal="center"/>
      <protection locked="0" hidden="1"/>
    </xf>
    <xf numFmtId="170" fontId="33" fillId="0" borderId="4" xfId="1" applyNumberFormat="1" applyFont="1" applyFill="1" applyBorder="1" applyAlignment="1" applyProtection="1">
      <alignment horizontal="center" vertical="center" wrapText="1"/>
      <protection locked="0" hidden="1"/>
    </xf>
    <xf numFmtId="168" fontId="4" fillId="0" borderId="4" xfId="1" applyNumberFormat="1" applyFont="1" applyFill="1" applyBorder="1" applyAlignment="1" applyProtection="1">
      <alignment horizontal="center" vertical="center"/>
      <protection locked="0" hidden="1"/>
    </xf>
    <xf numFmtId="165" fontId="2" fillId="0" borderId="5" xfId="1" applyNumberFormat="1" applyFont="1" applyBorder="1" applyAlignment="1" applyProtection="1">
      <alignment horizontal="center" vertical="center"/>
      <protection locked="0" hidden="1"/>
    </xf>
    <xf numFmtId="165" fontId="2" fillId="0" borderId="8" xfId="1" applyNumberFormat="1" applyFont="1" applyBorder="1" applyAlignment="1" applyProtection="1">
      <alignment horizontal="center" vertical="center"/>
      <protection locked="0" hidden="1"/>
    </xf>
    <xf numFmtId="2" fontId="2" fillId="3" borderId="7" xfId="1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10" xfId="1" applyFont="1" applyFill="1" applyBorder="1" applyAlignment="1" applyProtection="1">
      <alignment horizontal="center" vertical="center" wrapText="1"/>
      <protection locked="0" hidden="1"/>
    </xf>
    <xf numFmtId="10" fontId="14" fillId="0" borderId="5" xfId="2" applyNumberFormat="1" applyFont="1" applyFill="1" applyBorder="1" applyAlignment="1" applyProtection="1">
      <alignment horizontal="center" vertical="center"/>
      <protection locked="0" hidden="1"/>
    </xf>
    <xf numFmtId="10" fontId="14" fillId="0" borderId="8" xfId="2" applyNumberFormat="1" applyFont="1" applyFill="1" applyBorder="1" applyAlignment="1" applyProtection="1">
      <alignment horizontal="center" vertical="center"/>
      <protection locked="0" hidden="1"/>
    </xf>
    <xf numFmtId="0" fontId="2" fillId="0" borderId="1" xfId="1" applyFont="1" applyBorder="1" applyAlignment="1" applyProtection="1">
      <alignment horizontal="center"/>
      <protection locked="0" hidden="1"/>
    </xf>
    <xf numFmtId="0" fontId="2" fillId="0" borderId="2" xfId="1" applyFont="1" applyBorder="1" applyAlignment="1" applyProtection="1">
      <alignment horizontal="center"/>
      <protection locked="0" hidden="1"/>
    </xf>
    <xf numFmtId="0" fontId="4" fillId="0" borderId="2" xfId="1" applyFont="1" applyBorder="1" applyAlignment="1" applyProtection="1">
      <alignment horizontal="center" vertical="top" wrapText="1"/>
      <protection locked="0" hidden="1"/>
    </xf>
    <xf numFmtId="0" fontId="2" fillId="0" borderId="2" xfId="1" applyFont="1" applyBorder="1" applyAlignment="1" applyProtection="1">
      <alignment horizontal="center" vertical="top" wrapText="1"/>
      <protection locked="0" hidden="1"/>
    </xf>
    <xf numFmtId="0" fontId="2" fillId="0" borderId="3" xfId="1" applyFont="1" applyBorder="1" applyAlignment="1" applyProtection="1">
      <alignment horizontal="center" vertical="top" wrapText="1"/>
      <protection locked="0" hidden="1"/>
    </xf>
    <xf numFmtId="0" fontId="5" fillId="2" borderId="0" xfId="1" applyFont="1" applyFill="1" applyAlignment="1" applyProtection="1">
      <alignment horizontal="center" wrapText="1"/>
      <protection locked="0" hidden="1"/>
    </xf>
    <xf numFmtId="0" fontId="6" fillId="0" borderId="4" xfId="1" applyFont="1" applyBorder="1" applyAlignment="1" applyProtection="1">
      <alignment horizontal="left"/>
      <protection hidden="1"/>
    </xf>
    <xf numFmtId="0" fontId="1" fillId="0" borderId="4" xfId="1" applyBorder="1" applyAlignment="1" applyProtection="1">
      <protection hidden="1"/>
    </xf>
    <xf numFmtId="49" fontId="7" fillId="3" borderId="4" xfId="1" applyNumberFormat="1" applyFont="1" applyFill="1" applyBorder="1" applyAlignment="1" applyProtection="1">
      <alignment horizontal="left"/>
      <protection locked="0" hidden="1"/>
    </xf>
    <xf numFmtId="0" fontId="8" fillId="3" borderId="6" xfId="1" applyFont="1" applyFill="1" applyBorder="1" applyAlignment="1" applyProtection="1">
      <alignment horizontal="center" vertical="center" wrapText="1"/>
      <protection locked="0" hidden="1"/>
    </xf>
    <xf numFmtId="0" fontId="8" fillId="3" borderId="7" xfId="1" applyFont="1" applyFill="1" applyBorder="1" applyAlignment="1" applyProtection="1">
      <alignment horizontal="center" vertical="center" wrapText="1"/>
      <protection locked="0" hidden="1"/>
    </xf>
    <xf numFmtId="0" fontId="8" fillId="3" borderId="9" xfId="1" applyFont="1" applyFill="1" applyBorder="1" applyAlignment="1" applyProtection="1">
      <alignment horizontal="center" vertical="center" wrapText="1"/>
      <protection locked="0" hidden="1"/>
    </xf>
    <xf numFmtId="0" fontId="8" fillId="3" borderId="10" xfId="1" applyFont="1" applyFill="1" applyBorder="1" applyAlignment="1" applyProtection="1">
      <alignment horizontal="center" vertical="center" wrapText="1"/>
      <protection locked="0" hidden="1"/>
    </xf>
    <xf numFmtId="0" fontId="5" fillId="2" borderId="0" xfId="1" applyFont="1" applyFill="1" applyAlignment="1" applyProtection="1">
      <alignment horizontal="center" wrapText="1"/>
    </xf>
    <xf numFmtId="0" fontId="2" fillId="0" borderId="4" xfId="1" applyFont="1" applyBorder="1" applyAlignment="1" applyProtection="1">
      <protection hidden="1"/>
    </xf>
    <xf numFmtId="0" fontId="6" fillId="0" borderId="12" xfId="1" applyFont="1" applyBorder="1" applyAlignment="1" applyProtection="1">
      <alignment horizontal="center" vertical="center" wrapText="1"/>
      <protection locked="0" hidden="1"/>
    </xf>
    <xf numFmtId="0" fontId="6" fillId="0" borderId="11" xfId="1" applyFont="1" applyBorder="1" applyAlignment="1" applyProtection="1">
      <alignment horizontal="center" vertical="center" wrapText="1"/>
      <protection locked="0" hidden="1"/>
    </xf>
    <xf numFmtId="0" fontId="2" fillId="0" borderId="5" xfId="1" applyFont="1" applyFill="1" applyBorder="1" applyAlignment="1" applyProtection="1">
      <alignment horizontal="center" vertical="center"/>
      <protection locked="0" hidden="1"/>
    </xf>
    <xf numFmtId="0" fontId="2" fillId="0" borderId="8" xfId="1" applyFont="1" applyBorder="1" applyAlignment="1" applyProtection="1">
      <alignment horizontal="center" vertical="center"/>
      <protection locked="0" hidden="1"/>
    </xf>
    <xf numFmtId="0" fontId="2" fillId="3" borderId="6" xfId="1" applyFont="1" applyFill="1" applyBorder="1" applyAlignment="1" applyProtection="1">
      <alignment horizontal="center" vertical="center" wrapText="1"/>
      <protection locked="0" hidden="1"/>
    </xf>
    <xf numFmtId="0" fontId="2" fillId="3" borderId="7" xfId="1" applyFont="1" applyFill="1" applyBorder="1" applyAlignment="1" applyProtection="1">
      <alignment horizontal="center" vertical="center" wrapText="1"/>
      <protection locked="0" hidden="1"/>
    </xf>
    <xf numFmtId="0" fontId="2" fillId="3" borderId="9" xfId="1" applyFont="1" applyFill="1" applyBorder="1" applyAlignment="1" applyProtection="1">
      <alignment horizontal="center" vertical="center" wrapText="1"/>
      <protection locked="0" hidden="1"/>
    </xf>
    <xf numFmtId="0" fontId="12" fillId="0" borderId="12" xfId="1" applyFont="1" applyBorder="1" applyAlignment="1" applyProtection="1">
      <alignment horizontal="center"/>
      <protection hidden="1"/>
    </xf>
    <xf numFmtId="0" fontId="12" fillId="0" borderId="19" xfId="1" applyFont="1" applyBorder="1" applyAlignment="1" applyProtection="1">
      <alignment horizontal="center"/>
      <protection hidden="1"/>
    </xf>
    <xf numFmtId="0" fontId="12" fillId="0" borderId="11" xfId="1" applyFont="1" applyBorder="1" applyAlignment="1" applyProtection="1">
      <alignment horizontal="center"/>
      <protection hidden="1"/>
    </xf>
    <xf numFmtId="49" fontId="12" fillId="0" borderId="12" xfId="1" applyNumberFormat="1" applyFont="1" applyFill="1" applyBorder="1" applyAlignment="1" applyProtection="1">
      <alignment horizontal="center"/>
      <protection hidden="1"/>
    </xf>
    <xf numFmtId="49" fontId="12" fillId="0" borderId="11" xfId="1" applyNumberFormat="1" applyFont="1" applyFill="1" applyBorder="1" applyAlignment="1" applyProtection="1">
      <alignment horizontal="center"/>
      <protection hidden="1"/>
    </xf>
    <xf numFmtId="0" fontId="21" fillId="2" borderId="0" xfId="1" applyFont="1" applyFill="1" applyAlignment="1" applyProtection="1">
      <alignment horizontal="center" wrapText="1"/>
    </xf>
    <xf numFmtId="0" fontId="34" fillId="2" borderId="0" xfId="1" applyFont="1" applyFill="1" applyAlignment="1" applyProtection="1">
      <alignment horizontal="center" wrapText="1"/>
    </xf>
    <xf numFmtId="169" fontId="14" fillId="0" borderId="5" xfId="2" applyNumberFormat="1" applyFont="1" applyFill="1" applyBorder="1" applyAlignment="1" applyProtection="1">
      <alignment horizontal="center" vertical="center" wrapText="1"/>
      <protection locked="0" hidden="1"/>
    </xf>
    <xf numFmtId="169" fontId="14" fillId="0" borderId="8" xfId="2" applyNumberFormat="1" applyFont="1" applyFill="1" applyBorder="1" applyAlignment="1" applyProtection="1">
      <alignment horizontal="center" vertical="center" wrapText="1"/>
      <protection locked="0" hidden="1"/>
    </xf>
    <xf numFmtId="168" fontId="2" fillId="0" borderId="5" xfId="1" applyNumberFormat="1" applyFont="1" applyBorder="1" applyAlignment="1" applyProtection="1">
      <alignment horizontal="center" vertical="center"/>
      <protection locked="0" hidden="1"/>
    </xf>
    <xf numFmtId="168" fontId="2" fillId="0" borderId="8" xfId="1" applyNumberFormat="1" applyFont="1" applyBorder="1" applyAlignment="1" applyProtection="1">
      <alignment horizontal="center" vertical="center"/>
      <protection locked="0" hidden="1"/>
    </xf>
    <xf numFmtId="2" fontId="2" fillId="0" borderId="6" xfId="1" applyNumberFormat="1" applyFont="1" applyBorder="1" applyAlignment="1" applyProtection="1">
      <alignment horizontal="center" vertical="center"/>
      <protection locked="0" hidden="1"/>
    </xf>
    <xf numFmtId="2" fontId="2" fillId="0" borderId="9" xfId="1" applyNumberFormat="1" applyFont="1" applyBorder="1" applyAlignment="1" applyProtection="1">
      <alignment horizontal="center" vertical="center"/>
      <protection locked="0" hidden="1"/>
    </xf>
    <xf numFmtId="49" fontId="9" fillId="2" borderId="0" xfId="0" applyNumberFormat="1" applyFont="1" applyFill="1" applyBorder="1" applyAlignment="1" applyProtection="1">
      <alignment horizontal="left" vertical="top"/>
      <protection locked="0" hidden="1"/>
    </xf>
    <xf numFmtId="169" fontId="14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68" fontId="2" fillId="0" borderId="0" xfId="1" applyNumberFormat="1" applyFont="1" applyBorder="1" applyAlignment="1" applyProtection="1">
      <alignment horizontal="center" vertical="center"/>
      <protection locked="0" hidden="1"/>
    </xf>
    <xf numFmtId="2" fontId="2" fillId="0" borderId="0" xfId="1" applyNumberFormat="1" applyFont="1" applyBorder="1" applyAlignment="1" applyProtection="1">
      <alignment horizontal="center" vertical="center"/>
      <protection locked="0" hidden="1"/>
    </xf>
    <xf numFmtId="165" fontId="2" fillId="0" borderId="0" xfId="1" applyNumberFormat="1" applyFont="1" applyBorder="1" applyAlignment="1" applyProtection="1">
      <alignment horizontal="center" vertical="center"/>
      <protection locked="0" hidden="1"/>
    </xf>
    <xf numFmtId="2" fontId="2" fillId="0" borderId="0" xfId="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1" applyFont="1" applyFill="1" applyBorder="1" applyAlignment="1" applyProtection="1">
      <alignment horizontal="center" vertical="center" wrapText="1"/>
      <protection locked="0" hidden="1"/>
    </xf>
    <xf numFmtId="0" fontId="22" fillId="3" borderId="4" xfId="0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24" fillId="0" borderId="4" xfId="3" applyNumberFormat="1" applyFont="1" applyFill="1" applyBorder="1" applyAlignment="1" applyProtection="1">
      <alignment horizontal="center" vertical="center"/>
      <protection hidden="1"/>
    </xf>
    <xf numFmtId="168" fontId="24" fillId="0" borderId="4" xfId="3" applyNumberFormat="1" applyFont="1" applyFill="1" applyBorder="1" applyAlignment="1" applyProtection="1">
      <alignment horizontal="center" vertical="center"/>
      <protection hidden="1"/>
    </xf>
    <xf numFmtId="0" fontId="24" fillId="0" borderId="5" xfId="3" applyNumberFormat="1" applyFont="1" applyFill="1" applyBorder="1" applyAlignment="1" applyProtection="1">
      <alignment horizontal="center" vertical="center"/>
      <protection hidden="1"/>
    </xf>
    <xf numFmtId="0" fontId="24" fillId="0" borderId="8" xfId="3" applyNumberFormat="1" applyFont="1" applyFill="1" applyBorder="1" applyAlignment="1" applyProtection="1">
      <alignment horizontal="center" vertical="center"/>
      <protection hidden="1"/>
    </xf>
    <xf numFmtId="0" fontId="24" fillId="0" borderId="12" xfId="3" applyNumberFormat="1" applyFont="1" applyFill="1" applyBorder="1" applyAlignment="1" applyProtection="1">
      <alignment horizontal="center" vertical="center"/>
      <protection hidden="1"/>
    </xf>
    <xf numFmtId="0" fontId="23" fillId="3" borderId="11" xfId="3" applyFont="1" applyFill="1" applyBorder="1" applyAlignment="1" applyProtection="1">
      <alignment horizontal="center" vertical="center"/>
      <protection locked="0" hidden="1"/>
    </xf>
    <xf numFmtId="168" fontId="24" fillId="0" borderId="22" xfId="3" applyNumberFormat="1" applyFont="1" applyFill="1" applyBorder="1" applyAlignment="1" applyProtection="1">
      <alignment horizontal="center" vertical="center"/>
      <protection hidden="1"/>
    </xf>
    <xf numFmtId="168" fontId="24" fillId="0" borderId="0" xfId="3" applyNumberFormat="1" applyFont="1" applyFill="1" applyBorder="1" applyAlignment="1" applyProtection="1">
      <alignment horizontal="center" vertical="center"/>
      <protection hidden="1"/>
    </xf>
    <xf numFmtId="168" fontId="24" fillId="0" borderId="9" xfId="3" applyNumberFormat="1" applyFont="1" applyFill="1" applyBorder="1" applyAlignment="1" applyProtection="1">
      <alignment horizontal="center" vertical="center"/>
      <protection hidden="1"/>
    </xf>
    <xf numFmtId="168" fontId="24" fillId="0" borderId="18" xfId="3" applyNumberFormat="1" applyFont="1" applyFill="1" applyBorder="1" applyAlignment="1" applyProtection="1">
      <alignment horizontal="center" vertical="center"/>
      <protection hidden="1"/>
    </xf>
    <xf numFmtId="0" fontId="24" fillId="0" borderId="20" xfId="3" applyFont="1" applyFill="1" applyBorder="1" applyAlignment="1" applyProtection="1">
      <alignment horizontal="center" vertical="center"/>
      <protection hidden="1"/>
    </xf>
    <xf numFmtId="0" fontId="24" fillId="0" borderId="18" xfId="3" applyFont="1" applyFill="1" applyBorder="1" applyAlignment="1" applyProtection="1">
      <alignment horizontal="center" vertical="center"/>
      <protection hidden="1"/>
    </xf>
    <xf numFmtId="168" fontId="24" fillId="0" borderId="23" xfId="3" applyNumberFormat="1" applyFont="1" applyFill="1" applyBorder="1" applyAlignment="1" applyProtection="1">
      <alignment horizontal="center" vertical="center"/>
      <protection hidden="1"/>
    </xf>
    <xf numFmtId="168" fontId="24" fillId="0" borderId="10" xfId="3" applyNumberFormat="1" applyFont="1" applyFill="1" applyBorder="1" applyAlignment="1" applyProtection="1">
      <alignment horizontal="center" vertical="center"/>
      <protection hidden="1"/>
    </xf>
    <xf numFmtId="0" fontId="10" fillId="0" borderId="12" xfId="3" applyFont="1" applyFill="1" applyBorder="1" applyAlignment="1" applyProtection="1">
      <alignment horizontal="center" vertical="center" wrapText="1"/>
      <protection locked="0" hidden="1"/>
    </xf>
    <xf numFmtId="0" fontId="10" fillId="0" borderId="19" xfId="3" applyFont="1" applyFill="1" applyBorder="1" applyAlignment="1" applyProtection="1">
      <alignment horizontal="center" vertical="center" wrapText="1"/>
      <protection locked="0" hidden="1"/>
    </xf>
    <xf numFmtId="166" fontId="24" fillId="0" borderId="4" xfId="3" applyNumberFormat="1" applyFont="1" applyFill="1" applyBorder="1" applyAlignment="1" applyProtection="1">
      <alignment horizontal="center" vertical="center"/>
      <protection hidden="1"/>
    </xf>
    <xf numFmtId="0" fontId="24" fillId="3" borderId="4" xfId="3" applyFont="1" applyFill="1" applyBorder="1" applyAlignment="1" applyProtection="1">
      <alignment horizontal="center" vertical="center"/>
      <protection locked="0" hidden="1"/>
    </xf>
    <xf numFmtId="0" fontId="24" fillId="3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24" fillId="3" borderId="5" xfId="3" applyFont="1" applyFill="1" applyBorder="1" applyAlignment="1" applyProtection="1">
      <alignment horizontal="center" vertical="center" wrapText="1"/>
      <protection locked="0" hidden="1"/>
    </xf>
    <xf numFmtId="0" fontId="24" fillId="3" borderId="8" xfId="3" applyFont="1" applyFill="1" applyBorder="1" applyAlignment="1" applyProtection="1">
      <alignment horizontal="center" vertical="center" wrapText="1"/>
      <protection locked="0" hidden="1"/>
    </xf>
    <xf numFmtId="0" fontId="23" fillId="0" borderId="0" xfId="3" applyFont="1" applyFill="1" applyBorder="1" applyAlignment="1" applyProtection="1">
      <alignment horizontal="center" vertical="center"/>
      <protection locked="0" hidden="1"/>
    </xf>
    <xf numFmtId="0" fontId="24" fillId="0" borderId="0" xfId="3" applyFont="1" applyFill="1" applyBorder="1" applyAlignment="1" applyProtection="1">
      <alignment horizontal="center" vertical="center"/>
      <protection locked="0" hidden="1"/>
    </xf>
    <xf numFmtId="0" fontId="24" fillId="0" borderId="0" xfId="3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0" xfId="3" applyFont="1" applyFill="1" applyBorder="1" applyAlignment="1" applyProtection="1">
      <alignment horizontal="center" vertical="center" wrapText="1"/>
      <protection locked="0" hidden="1"/>
    </xf>
    <xf numFmtId="2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6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8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8" fontId="24" fillId="0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3" borderId="4" xfId="3" applyFont="1" applyFill="1" applyBorder="1" applyAlignment="1" applyProtection="1">
      <alignment horizontal="center" vertical="center"/>
      <protection hidden="1"/>
    </xf>
    <xf numFmtId="0" fontId="24" fillId="0" borderId="0" xfId="3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Процентный 2" xfId="4" xr:uid="{00000000-0005-0000-0000-000004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2926391382406"/>
          <c:y val="7.9843859943039039E-2"/>
          <c:w val="0.83658293162187758"/>
          <c:h val="0.79411358686547173"/>
        </c:manualLayout>
      </c:layout>
      <c:scatterChart>
        <c:scatterStyle val="smoothMarker"/>
        <c:varyColors val="0"/>
        <c:ser>
          <c:idx val="0"/>
          <c:order val="0"/>
          <c:spPr>
            <a:ln w="9525">
              <a:solidFill>
                <a:schemeClr val="tx1"/>
              </a:solidFill>
            </a:ln>
          </c:spPr>
          <c:marker>
            <c:symbol val="circle"/>
            <c:size val="1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marker>
          <c:xVal>
            <c:numRef>
              <c:f>Продоскрин_Тетрациклин!$B$16:$B$20</c:f>
              <c:numCache>
                <c:formatCode>0.00</c:formatCode>
                <c:ptCount val="5"/>
                <c:pt idx="0">
                  <c:v>0.05</c:v>
                </c:pt>
                <c:pt idx="1">
                  <c:v>0.15</c:v>
                </c:pt>
                <c:pt idx="2">
                  <c:v>0.3</c:v>
                </c:pt>
                <c:pt idx="3">
                  <c:v>0.6</c:v>
                </c:pt>
                <c:pt idx="4">
                  <c:v>1.8</c:v>
                </c:pt>
              </c:numCache>
            </c:numRef>
          </c:xVal>
          <c:yVal>
            <c:numRef>
              <c:f>Продоскрин_Тетрациклин!$F$16:$F$20</c:f>
              <c:numCache>
                <c:formatCode>0.0%</c:formatCode>
                <c:ptCount val="5"/>
                <c:pt idx="0">
                  <c:v>0.86889460154241638</c:v>
                </c:pt>
                <c:pt idx="1">
                  <c:v>0.76992287917737778</c:v>
                </c:pt>
                <c:pt idx="2">
                  <c:v>0.38367609254498714</c:v>
                </c:pt>
                <c:pt idx="3">
                  <c:v>0.29530848329048842</c:v>
                </c:pt>
                <c:pt idx="4">
                  <c:v>9.9935732647814912E-2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3B-4380-A936-00C04CFBA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07104"/>
        <c:axId val="165529088"/>
      </c:scatterChart>
      <c:valAx>
        <c:axId val="159407104"/>
        <c:scaling>
          <c:logBase val="10"/>
          <c:orientation val="minMax"/>
          <c:max val="2"/>
          <c:min val="4.5000000000000012E-2"/>
        </c:scaling>
        <c:delete val="0"/>
        <c:axPos val="b"/>
        <c:minorGridlines>
          <c:spPr>
            <a:ln>
              <a:noFill/>
            </a:ln>
          </c:spPr>
        </c:minorGridlines>
        <c:numFmt formatCode="0.00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BY"/>
          </a:p>
        </c:txPr>
        <c:crossAx val="165529088"/>
        <c:crosses val="autoZero"/>
        <c:crossBetween val="midCat"/>
        <c:majorUnit val="30"/>
        <c:dispUnits>
          <c:builtInUnit val="hundreds"/>
        </c:dispUnits>
      </c:valAx>
      <c:valAx>
        <c:axId val="165529088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BY"/>
          </a:p>
        </c:txPr>
        <c:crossAx val="159407104"/>
        <c:crossesAt val="1.0000000000000002E-2"/>
        <c:crossBetween val="midCat"/>
        <c:majorUnit val="0.2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11" dropStyle="combo" dx="16" fmlaLink="$E$27" fmlaRange="$M$4:$M$17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0</xdr:row>
      <xdr:rowOff>219075</xdr:rowOff>
    </xdr:from>
    <xdr:ext cx="1285875" cy="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9050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57150</xdr:colOff>
      <xdr:row>0</xdr:row>
      <xdr:rowOff>38100</xdr:rowOff>
    </xdr:from>
    <xdr:to>
      <xdr:col>1</xdr:col>
      <xdr:colOff>457200</xdr:colOff>
      <xdr:row>0</xdr:row>
      <xdr:rowOff>666750</xdr:rowOff>
    </xdr:to>
    <xdr:pic>
      <xdr:nvPicPr>
        <xdr:cNvPr id="3" name="Рисунок 23" descr="Лого КПС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00965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400050</xdr:colOff>
      <xdr:row>0</xdr:row>
      <xdr:rowOff>247650</xdr:rowOff>
    </xdr:from>
    <xdr:ext cx="2047875" cy="274823"/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47650"/>
          <a:ext cx="2047875" cy="274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66675</xdr:colOff>
      <xdr:row>2</xdr:row>
      <xdr:rowOff>19050</xdr:rowOff>
    </xdr:from>
    <xdr:to>
      <xdr:col>16</xdr:col>
      <xdr:colOff>76199</xdr:colOff>
      <xdr:row>29</xdr:row>
      <xdr:rowOff>133350</xdr:rowOff>
    </xdr:to>
    <xdr:graphicFrame macro="">
      <xdr:nvGraphicFramePr>
        <xdr:cNvPr id="5" name="Диаграмма 4" title="dd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0.0018</cdr:x>
      <cdr:y>0.00679</cdr:y>
    </cdr:from>
    <cdr:to>
      <cdr:x>0.11849</cdr:x>
      <cdr:y>0.0724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9525" y="28575"/>
          <a:ext cx="619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0.86535</cdr:x>
      <cdr:y>0.93191</cdr:y>
    </cdr:from>
    <cdr:to>
      <cdr:x>0.98564</cdr:x>
      <cdr:y>0.99574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591050" y="4171950"/>
          <a:ext cx="638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1200" b="1">
              <a:latin typeface="Arial" panose="020B0604020202020204" pitchFamily="34" charset="0"/>
              <a:cs typeface="Arial" panose="020B0604020202020204" pitchFamily="34" charset="0"/>
            </a:rPr>
            <a:t>мкг/л</a:t>
          </a:r>
        </a:p>
      </cdr:txBody>
    </cdr:sp>
  </cdr:relSizeAnchor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222</xdr:row>
          <xdr:rowOff>152400</xdr:rowOff>
        </xdr:from>
        <xdr:to>
          <xdr:col>3</xdr:col>
          <xdr:colOff>714375</xdr:colOff>
          <xdr:row>224</xdr:row>
          <xdr:rowOff>76200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0"/>
  <sheetViews>
    <sheetView showGridLines="0" workbookViewId="0">
      <pane ySplit="1" topLeftCell="A20" activePane="bottomLeft" state="frozen"/>
      <selection pane="bottomLeft" activeCell="N34" sqref="N34:N35"/>
    </sheetView>
  </sheetViews>
  <sheetFormatPr defaultRowHeight="15"/>
  <cols>
    <col min="1" max="1" width="4.28515625" style="60" customWidth="1"/>
    <col min="2" max="2" width="10.85546875" style="60" bestFit="1" customWidth="1"/>
    <col min="3" max="3" width="14.42578125" style="60" customWidth="1"/>
    <col min="4" max="4" width="13.7109375" style="60" customWidth="1"/>
    <col min="5" max="5" width="13.5703125" style="60" customWidth="1"/>
    <col min="6" max="6" width="17.140625" style="60" customWidth="1"/>
    <col min="7" max="7" width="10.85546875" style="60" customWidth="1"/>
    <col min="8" max="8" width="20.5703125" style="60" customWidth="1"/>
    <col min="9" max="9" width="6.7109375" style="60" customWidth="1"/>
    <col min="10" max="10" width="12" style="60" customWidth="1"/>
    <col min="11" max="11" width="11.28515625" style="60" customWidth="1"/>
    <col min="12" max="12" width="11.5703125" style="60" customWidth="1"/>
    <col min="13" max="13" width="27.140625" style="60" hidden="1" customWidth="1"/>
    <col min="14" max="14" width="29.140625" style="60" customWidth="1"/>
    <col min="15" max="15" width="21.5703125" style="60" customWidth="1"/>
    <col min="16" max="16" width="20.42578125" style="60" customWidth="1"/>
    <col min="17" max="17" width="10.85546875" style="60" customWidth="1"/>
    <col min="18" max="18" width="0.140625" style="60" hidden="1" customWidth="1"/>
    <col min="19" max="19" width="18.140625" style="61" hidden="1" customWidth="1"/>
    <col min="20" max="20" width="5.28515625" style="61" hidden="1" customWidth="1"/>
    <col min="21" max="21" width="6.7109375" style="60" customWidth="1"/>
    <col min="22" max="16384" width="9.140625" style="60"/>
  </cols>
  <sheetData>
    <row r="1" spans="1:20" ht="60" customHeight="1" thickBot="1">
      <c r="A1" s="158"/>
      <c r="B1" s="159"/>
      <c r="C1" s="159"/>
      <c r="D1" s="159"/>
      <c r="E1" s="160" t="s">
        <v>80</v>
      </c>
      <c r="F1" s="161"/>
      <c r="G1" s="161"/>
      <c r="H1" s="161"/>
      <c r="I1" s="162"/>
      <c r="J1" s="58"/>
      <c r="K1" s="58"/>
      <c r="L1" s="59"/>
      <c r="M1" s="59"/>
    </row>
    <row r="2" spans="1:20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20" ht="32.25" customHeight="1">
      <c r="A3" s="185" t="s">
        <v>78</v>
      </c>
      <c r="B3" s="185"/>
      <c r="C3" s="185"/>
      <c r="D3" s="185"/>
      <c r="E3" s="185"/>
      <c r="F3" s="185"/>
      <c r="G3" s="185"/>
      <c r="H3" s="185"/>
      <c r="I3" s="185"/>
      <c r="J3" s="59"/>
      <c r="K3" s="59"/>
      <c r="L3" s="59"/>
      <c r="M3" s="59"/>
    </row>
    <row r="4" spans="1:20" s="64" customFormat="1" ht="17.25" customHeight="1">
      <c r="A4" s="171" t="s">
        <v>79</v>
      </c>
      <c r="B4" s="171"/>
      <c r="C4" s="171"/>
      <c r="D4" s="171"/>
      <c r="E4" s="171"/>
      <c r="F4" s="171"/>
      <c r="G4" s="171"/>
      <c r="H4" s="171"/>
      <c r="I4" s="171"/>
      <c r="J4" s="62"/>
      <c r="K4" s="62"/>
      <c r="L4" s="59"/>
      <c r="M4" s="59"/>
      <c r="N4" s="63"/>
      <c r="O4" s="193"/>
      <c r="P4" s="193"/>
      <c r="Q4" s="193"/>
      <c r="S4" s="65"/>
      <c r="T4" s="65"/>
    </row>
    <row r="5" spans="1:20" s="64" customFormat="1" ht="34.5" customHeight="1">
      <c r="A5" s="186" t="s">
        <v>91</v>
      </c>
      <c r="B5" s="186"/>
      <c r="C5" s="186"/>
      <c r="D5" s="186"/>
      <c r="E5" s="186"/>
      <c r="F5" s="186"/>
      <c r="G5" s="186"/>
      <c r="H5" s="186"/>
      <c r="I5" s="186"/>
      <c r="J5" s="62"/>
      <c r="K5" s="62"/>
      <c r="L5" s="59"/>
      <c r="M5" s="59"/>
      <c r="N5" s="63"/>
      <c r="O5" s="66"/>
      <c r="P5" s="66"/>
      <c r="Q5" s="139"/>
      <c r="S5" s="65"/>
      <c r="T5" s="65"/>
    </row>
    <row r="6" spans="1:20" ht="15.75">
      <c r="A6" s="163"/>
      <c r="B6" s="163"/>
      <c r="C6" s="163"/>
      <c r="D6" s="163"/>
      <c r="E6" s="163"/>
      <c r="F6" s="163"/>
      <c r="G6" s="163"/>
      <c r="H6" s="163"/>
      <c r="I6" s="163"/>
      <c r="J6" s="62"/>
      <c r="K6" s="62"/>
      <c r="L6" s="59"/>
      <c r="M6" s="59"/>
      <c r="S6" s="67" t="s">
        <v>11</v>
      </c>
      <c r="T6" s="67" t="s">
        <v>6</v>
      </c>
    </row>
    <row r="7" spans="1:20" ht="17.25" customHeight="1">
      <c r="A7" s="68" t="s">
        <v>0</v>
      </c>
      <c r="B7" s="59"/>
      <c r="C7" s="69"/>
      <c r="D7" s="69"/>
      <c r="E7" s="69"/>
      <c r="F7" s="69"/>
      <c r="G7" s="69"/>
      <c r="H7" s="69"/>
      <c r="I7" s="69"/>
      <c r="K7" s="69"/>
      <c r="L7" s="70"/>
      <c r="M7" s="59"/>
      <c r="S7" s="71" t="s">
        <v>37</v>
      </c>
      <c r="T7" s="72">
        <v>10</v>
      </c>
    </row>
    <row r="8" spans="1:20" ht="19.5" customHeight="1">
      <c r="A8" s="164" t="s">
        <v>1</v>
      </c>
      <c r="B8" s="165"/>
      <c r="C8" s="166"/>
      <c r="D8" s="166"/>
      <c r="E8" s="166"/>
      <c r="F8" s="166"/>
      <c r="G8" s="166"/>
      <c r="H8" s="166"/>
      <c r="I8" s="166"/>
      <c r="J8" s="73"/>
      <c r="K8" s="73"/>
      <c r="L8" s="59"/>
      <c r="M8" s="59"/>
      <c r="S8" s="77" t="s">
        <v>61</v>
      </c>
      <c r="T8" s="72">
        <v>20</v>
      </c>
    </row>
    <row r="9" spans="1:20" ht="19.5" customHeight="1">
      <c r="A9" s="164" t="s">
        <v>2</v>
      </c>
      <c r="B9" s="165"/>
      <c r="C9" s="166"/>
      <c r="D9" s="166"/>
      <c r="E9" s="166"/>
      <c r="F9" s="166"/>
      <c r="G9" s="166"/>
      <c r="H9" s="166"/>
      <c r="I9" s="166"/>
      <c r="J9" s="73"/>
      <c r="K9" s="73"/>
      <c r="L9" s="59"/>
      <c r="M9" s="59"/>
      <c r="S9" s="77" t="s">
        <v>10</v>
      </c>
      <c r="T9" s="72">
        <v>40</v>
      </c>
    </row>
    <row r="10" spans="1:20" ht="20.25" customHeight="1">
      <c r="A10" s="164" t="s">
        <v>3</v>
      </c>
      <c r="B10" s="165"/>
      <c r="C10" s="166"/>
      <c r="D10" s="166"/>
      <c r="E10" s="166"/>
      <c r="F10" s="166"/>
      <c r="G10" s="166"/>
      <c r="H10" s="166"/>
      <c r="I10" s="166"/>
      <c r="J10" s="74"/>
      <c r="K10" s="73"/>
      <c r="L10" s="59"/>
      <c r="M10" s="59"/>
      <c r="S10" s="77" t="s">
        <v>53</v>
      </c>
      <c r="T10" s="78">
        <v>24</v>
      </c>
    </row>
    <row r="11" spans="1:20" ht="19.5" customHeight="1">
      <c r="A11" s="172"/>
      <c r="B11" s="165"/>
      <c r="C11" s="166"/>
      <c r="D11" s="166"/>
      <c r="E11" s="166"/>
      <c r="F11" s="166"/>
      <c r="G11" s="166"/>
      <c r="H11" s="166"/>
      <c r="I11" s="166"/>
      <c r="J11" s="73"/>
      <c r="K11" s="73"/>
      <c r="L11" s="59"/>
      <c r="M11" s="59"/>
      <c r="S11" s="67" t="s">
        <v>67</v>
      </c>
      <c r="T11" s="67">
        <v>60</v>
      </c>
    </row>
    <row r="12" spans="1:20" ht="19.5" customHeight="1">
      <c r="A12" s="75"/>
      <c r="B12" s="76"/>
      <c r="C12" s="73"/>
      <c r="D12" s="73"/>
      <c r="E12" s="73"/>
      <c r="F12" s="73"/>
      <c r="G12" s="73"/>
      <c r="H12" s="73"/>
      <c r="I12" s="73"/>
      <c r="J12" s="73"/>
      <c r="K12" s="73"/>
      <c r="L12" s="59"/>
      <c r="M12" s="59"/>
      <c r="S12" s="67" t="s">
        <v>12</v>
      </c>
      <c r="T12" s="67">
        <v>50</v>
      </c>
    </row>
    <row r="13" spans="1:20" ht="19.5" customHeight="1">
      <c r="A13" s="79" t="s">
        <v>35</v>
      </c>
      <c r="B13" s="80"/>
      <c r="C13" s="80"/>
      <c r="D13" s="80"/>
      <c r="E13" s="80"/>
      <c r="F13" s="80"/>
      <c r="G13" s="80"/>
      <c r="H13" s="80"/>
      <c r="I13" s="80"/>
      <c r="J13" s="73"/>
      <c r="K13" s="73"/>
      <c r="L13" s="59"/>
      <c r="M13" s="59"/>
      <c r="S13" s="71" t="s">
        <v>82</v>
      </c>
      <c r="T13" s="72">
        <v>25</v>
      </c>
    </row>
    <row r="14" spans="1:20" ht="19.5" customHeight="1">
      <c r="A14" s="180" t="s">
        <v>34</v>
      </c>
      <c r="B14" s="181"/>
      <c r="C14" s="182"/>
      <c r="D14" s="183" t="s">
        <v>33</v>
      </c>
      <c r="E14" s="184"/>
      <c r="F14" s="24" t="s">
        <v>32</v>
      </c>
      <c r="G14" s="24" t="s">
        <v>13</v>
      </c>
      <c r="H14" s="25"/>
      <c r="I14" s="20" t="s">
        <v>77</v>
      </c>
      <c r="J14" s="23"/>
      <c r="K14" s="73"/>
      <c r="M14" s="59"/>
      <c r="S14" s="71" t="s">
        <v>64</v>
      </c>
      <c r="T14" s="72">
        <v>10</v>
      </c>
    </row>
    <row r="15" spans="1:20" ht="19.5" customHeight="1">
      <c r="A15" s="144" t="s">
        <v>31</v>
      </c>
      <c r="B15" s="145">
        <v>0</v>
      </c>
      <c r="C15" s="146" t="s">
        <v>73</v>
      </c>
      <c r="D15" s="16">
        <v>1.55</v>
      </c>
      <c r="E15" s="16">
        <v>1.5620000000000001</v>
      </c>
      <c r="F15" s="14">
        <f t="shared" ref="F15:F20" si="0">IF(OR(D15="",E15=""),"",AVERAGE(D15:E15)/AVERAGE($D$15:$E$15))</f>
        <v>1</v>
      </c>
      <c r="G15" s="13">
        <f t="shared" ref="G15:G20" si="1">IF(OR(D15="",E15=""),"",IF(D15=E15,"0,00%",STDEV(D15:E15)/AVERAGE(D15:E15)))</f>
        <v>5.4532656646777491E-3</v>
      </c>
      <c r="H15" s="26"/>
      <c r="I15" s="21"/>
      <c r="J15" s="23"/>
      <c r="K15" s="73"/>
      <c r="M15" s="59"/>
      <c r="S15" s="77" t="s">
        <v>66</v>
      </c>
      <c r="T15" s="78">
        <v>20</v>
      </c>
    </row>
    <row r="16" spans="1:20" ht="19.5" customHeight="1">
      <c r="A16" s="144" t="s">
        <v>30</v>
      </c>
      <c r="B16" s="147">
        <v>0.05</v>
      </c>
      <c r="C16" s="146" t="s">
        <v>73</v>
      </c>
      <c r="D16" s="17">
        <v>1.4139999999999999</v>
      </c>
      <c r="E16" s="17">
        <v>1.29</v>
      </c>
      <c r="F16" s="14">
        <f t="shared" si="0"/>
        <v>0.86889460154241638</v>
      </c>
      <c r="G16" s="13">
        <f t="shared" si="1"/>
        <v>6.4852988807050163E-2</v>
      </c>
      <c r="H16" s="26"/>
      <c r="I16" s="21">
        <f t="shared" ref="I16:I20" si="2">LN(B16)</f>
        <v>-2.9957322735539909</v>
      </c>
      <c r="J16" s="23"/>
      <c r="K16" s="73"/>
      <c r="M16" s="59"/>
      <c r="S16" s="77" t="s">
        <v>65</v>
      </c>
      <c r="T16" s="72">
        <v>10</v>
      </c>
    </row>
    <row r="17" spans="1:20" ht="19.5" customHeight="1">
      <c r="A17" s="144" t="s">
        <v>29</v>
      </c>
      <c r="B17" s="147">
        <v>0.15</v>
      </c>
      <c r="C17" s="146" t="s">
        <v>73</v>
      </c>
      <c r="D17" s="16">
        <v>1.194</v>
      </c>
      <c r="E17" s="16">
        <v>1.202</v>
      </c>
      <c r="F17" s="14">
        <f t="shared" si="0"/>
        <v>0.76992287917737778</v>
      </c>
      <c r="G17" s="13">
        <f t="shared" si="1"/>
        <v>4.7219150663542452E-3</v>
      </c>
      <c r="H17" s="26"/>
      <c r="I17" s="21">
        <f t="shared" si="2"/>
        <v>-1.8971199848858813</v>
      </c>
      <c r="J17" s="23"/>
      <c r="K17" s="73"/>
      <c r="M17" s="59"/>
    </row>
    <row r="18" spans="1:20" ht="19.5" customHeight="1">
      <c r="A18" s="144" t="s">
        <v>28</v>
      </c>
      <c r="B18" s="148">
        <v>0.3</v>
      </c>
      <c r="C18" s="146" t="s">
        <v>73</v>
      </c>
      <c r="D18" s="15">
        <v>0.59799999999999998</v>
      </c>
      <c r="E18" s="15">
        <v>0.59599999999999997</v>
      </c>
      <c r="F18" s="14">
        <f t="shared" si="0"/>
        <v>0.38367609254498714</v>
      </c>
      <c r="G18" s="13">
        <f t="shared" si="1"/>
        <v>2.3688669386484028E-3</v>
      </c>
      <c r="H18" s="26"/>
      <c r="I18" s="21">
        <f t="shared" si="2"/>
        <v>-1.2039728043259361</v>
      </c>
      <c r="J18" s="23"/>
      <c r="K18" s="73"/>
      <c r="M18" s="59"/>
    </row>
    <row r="19" spans="1:20" ht="19.5" customHeight="1">
      <c r="A19" s="144" t="s">
        <v>27</v>
      </c>
      <c r="B19" s="148">
        <v>0.6</v>
      </c>
      <c r="C19" s="146" t="s">
        <v>73</v>
      </c>
      <c r="D19" s="15">
        <v>0.47399999999999998</v>
      </c>
      <c r="E19" s="15">
        <v>0.44500000000000001</v>
      </c>
      <c r="F19" s="14">
        <f t="shared" si="0"/>
        <v>0.29530848329048842</v>
      </c>
      <c r="G19" s="13">
        <f t="shared" si="1"/>
        <v>4.4626978573253227E-2</v>
      </c>
      <c r="H19" s="26"/>
      <c r="I19" s="21">
        <f t="shared" si="2"/>
        <v>-0.51082562376599072</v>
      </c>
      <c r="J19" s="23"/>
      <c r="K19" s="73"/>
      <c r="M19" s="59"/>
    </row>
    <row r="20" spans="1:20" ht="19.5" customHeight="1">
      <c r="A20" s="144" t="s">
        <v>26</v>
      </c>
      <c r="B20" s="148">
        <v>1.8</v>
      </c>
      <c r="C20" s="146" t="s">
        <v>73</v>
      </c>
      <c r="D20" s="15">
        <v>0.153</v>
      </c>
      <c r="E20" s="15">
        <v>0.158</v>
      </c>
      <c r="F20" s="14">
        <f t="shared" si="0"/>
        <v>9.9935732647814912E-2</v>
      </c>
      <c r="G20" s="13">
        <f t="shared" si="1"/>
        <v>2.2736552449728237E-2</v>
      </c>
      <c r="H20" s="26"/>
      <c r="I20" s="21">
        <f t="shared" si="2"/>
        <v>0.58778666490211906</v>
      </c>
      <c r="J20" s="23"/>
      <c r="K20" s="73"/>
      <c r="M20" s="59"/>
    </row>
    <row r="21" spans="1:20" ht="21" customHeight="1">
      <c r="A21" s="22"/>
      <c r="B21" s="22"/>
      <c r="C21" s="22"/>
      <c r="D21" s="22"/>
      <c r="E21" s="12" t="s">
        <v>25</v>
      </c>
      <c r="F21" s="27">
        <f>IF(AND(0.5&lt;=F16,0.5&gt;F17),$F$25,IF(AND(0.5&lt;=F17,0.5&gt;F18),$F$26,IF(AND(0.5&lt;F18,0.5&gt;F19),$F$27,"не определено")))</f>
        <v>0.24347907251229525</v>
      </c>
      <c r="G21" s="22"/>
      <c r="H21" s="22"/>
      <c r="I21" s="22"/>
      <c r="J21" s="23"/>
      <c r="K21" s="23"/>
      <c r="L21" s="1"/>
      <c r="M21" s="1"/>
      <c r="N21" s="22"/>
      <c r="O21" s="22"/>
      <c r="S21" s="81"/>
      <c r="T21" s="82"/>
    </row>
    <row r="22" spans="1:20" ht="13.5" hidden="1" customHeight="1">
      <c r="A22" s="22"/>
      <c r="B22" s="28"/>
      <c r="C22" s="29" t="s">
        <v>24</v>
      </c>
      <c r="D22" s="29" t="s">
        <v>23</v>
      </c>
      <c r="E22" s="19" t="s">
        <v>22</v>
      </c>
      <c r="F22" s="30" t="s">
        <v>74</v>
      </c>
      <c r="G22" s="28"/>
      <c r="H22" s="22"/>
      <c r="I22" s="22"/>
      <c r="J22" s="23"/>
      <c r="K22" s="23"/>
      <c r="L22" s="1"/>
      <c r="M22" s="1"/>
      <c r="N22" s="22"/>
      <c r="O22" s="22"/>
      <c r="S22" s="81"/>
      <c r="T22" s="83"/>
    </row>
    <row r="23" spans="1:20" ht="27" hidden="1" customHeight="1">
      <c r="A23" s="22"/>
      <c r="B23" s="11"/>
      <c r="C23" s="8" t="s">
        <v>24</v>
      </c>
      <c r="D23" s="9" t="s">
        <v>23</v>
      </c>
      <c r="E23" s="9" t="s">
        <v>22</v>
      </c>
      <c r="F23" s="9" t="s">
        <v>21</v>
      </c>
      <c r="G23" s="10"/>
      <c r="H23" s="22"/>
      <c r="I23" s="10"/>
      <c r="J23" s="23"/>
      <c r="K23" s="23"/>
      <c r="L23" s="1"/>
      <c r="M23" s="1"/>
      <c r="N23" s="22"/>
      <c r="O23" s="22"/>
      <c r="S23" s="84" t="s">
        <v>12</v>
      </c>
      <c r="T23" s="83">
        <v>1</v>
      </c>
    </row>
    <row r="24" spans="1:20" ht="41.25" hidden="1" customHeight="1">
      <c r="A24" s="22"/>
      <c r="B24" s="9" t="s">
        <v>20</v>
      </c>
      <c r="C24" s="5">
        <f>SLOPE(F16:F19,I16:I19)</f>
        <v>-0.25160742172244166</v>
      </c>
      <c r="D24" s="5">
        <f>INTERCEPT(F16:F19,I16:I19)</f>
        <v>0.16381702591862063</v>
      </c>
      <c r="E24" s="5">
        <f>SQRT(-CORREL(F16:F19,I16:I19))</f>
        <v>0.97179062120286774</v>
      </c>
      <c r="F24" s="5">
        <f t="shared" ref="F24:F28" si="3">EXP((0.5-D24)/C24)</f>
        <v>0.26285810200353971</v>
      </c>
      <c r="G24" s="4"/>
      <c r="H24" s="22"/>
      <c r="I24" s="4"/>
      <c r="J24" s="23"/>
      <c r="K24" s="23"/>
      <c r="L24" s="1"/>
      <c r="M24" s="1"/>
      <c r="N24" s="22"/>
      <c r="O24" s="22"/>
      <c r="S24" s="85"/>
      <c r="T24" s="85"/>
    </row>
    <row r="25" spans="1:20" ht="1.5" hidden="1" customHeight="1">
      <c r="A25" s="22"/>
      <c r="B25" s="8" t="s">
        <v>19</v>
      </c>
      <c r="C25" s="5">
        <f>SLOPE(F16:F17,I16:I17)</f>
        <v>-9.0087944023478805E-2</v>
      </c>
      <c r="D25" s="5">
        <f>INTERCEPT(F16:F17,I16:I17)</f>
        <v>0.59901524017315555</v>
      </c>
      <c r="E25" s="5">
        <f>CORREL(F16:F17,I16:I17)</f>
        <v>-1</v>
      </c>
      <c r="F25" s="5">
        <f t="shared" si="3"/>
        <v>3.0014495276072641</v>
      </c>
      <c r="G25" s="4"/>
      <c r="H25" s="22"/>
      <c r="I25" s="4"/>
      <c r="J25" s="23"/>
      <c r="K25" s="23"/>
      <c r="L25" s="1"/>
      <c r="M25" s="1"/>
      <c r="N25" s="22"/>
      <c r="O25" s="22"/>
      <c r="S25" s="85"/>
      <c r="T25" s="85"/>
    </row>
    <row r="26" spans="1:20" ht="0.75" hidden="1" customHeight="1">
      <c r="A26" s="22"/>
      <c r="B26" s="8" t="s">
        <v>18</v>
      </c>
      <c r="C26" s="5">
        <f>SLOPE(F17:F18,I17:I18)</f>
        <v>-0.55723632363384756</v>
      </c>
      <c r="D26" s="5">
        <f>INTERCEPT(F17:F18,I17:I18)</f>
        <v>-0.28722128669273117</v>
      </c>
      <c r="E26" s="5">
        <f>CORREL(F17:F18,I17:I18)</f>
        <v>-1</v>
      </c>
      <c r="F26" s="5">
        <f t="shared" si="3"/>
        <v>0.24347907251229525</v>
      </c>
      <c r="G26" s="4"/>
      <c r="H26" s="22"/>
      <c r="I26" s="4"/>
      <c r="J26" s="23"/>
      <c r="K26" s="23"/>
      <c r="L26" s="1"/>
      <c r="M26" s="1"/>
      <c r="N26" s="22"/>
      <c r="O26" s="22"/>
      <c r="S26" s="85"/>
      <c r="T26" s="85"/>
    </row>
    <row r="27" spans="1:20" ht="38.25" hidden="1" customHeight="1">
      <c r="A27" s="22"/>
      <c r="B27" s="6" t="s">
        <v>17</v>
      </c>
      <c r="C27" s="5">
        <f>SLOPE(F18:F19,I18:I19)</f>
        <v>-0.12748751164667893</v>
      </c>
      <c r="D27" s="5">
        <f>INTERCEPT(F18:F19,I18:I19)</f>
        <v>0.23018459563119964</v>
      </c>
      <c r="E27" s="5">
        <f>CORREL(F18:F19,I18:I19)</f>
        <v>-1</v>
      </c>
      <c r="F27" s="5">
        <f t="shared" si="3"/>
        <v>0.12046373237884121</v>
      </c>
      <c r="G27" s="4"/>
      <c r="H27" s="22"/>
      <c r="I27" s="4"/>
      <c r="J27" s="23"/>
      <c r="K27" s="23"/>
      <c r="L27" s="1"/>
      <c r="M27" s="1"/>
      <c r="N27" s="22"/>
      <c r="O27" s="22"/>
      <c r="S27" s="85"/>
      <c r="T27" s="85"/>
    </row>
    <row r="28" spans="1:20" ht="110.25" hidden="1" customHeight="1">
      <c r="A28" s="7"/>
      <c r="B28" s="6" t="s">
        <v>16</v>
      </c>
      <c r="C28" s="5">
        <f>SLOPE(F19:F20,I19:I20)</f>
        <v>-0.17783594144894507</v>
      </c>
      <c r="D28" s="5">
        <f>INTERCEPT(F19:F20,I19:I20)</f>
        <v>0.20446532757181884</v>
      </c>
      <c r="E28" s="5">
        <f>CORREL(F19:F20,I19:I20)</f>
        <v>-1</v>
      </c>
      <c r="F28" s="5">
        <f t="shared" si="3"/>
        <v>0.18978966857280408</v>
      </c>
      <c r="G28" s="4"/>
      <c r="H28" s="22"/>
      <c r="I28" s="4"/>
      <c r="J28" s="23"/>
      <c r="K28" s="23"/>
      <c r="L28" s="1"/>
      <c r="M28" s="1"/>
      <c r="N28" s="22"/>
      <c r="O28" s="22"/>
      <c r="S28" s="85"/>
      <c r="T28" s="85"/>
    </row>
    <row r="29" spans="1:20" ht="20.25" customHeight="1">
      <c r="A29" s="7"/>
      <c r="B29" s="18"/>
      <c r="C29" s="4"/>
      <c r="D29" s="4"/>
      <c r="E29" s="4"/>
      <c r="F29" s="4"/>
      <c r="G29" s="4"/>
      <c r="H29" s="22"/>
      <c r="I29" s="4"/>
      <c r="J29" s="23"/>
      <c r="K29" s="23"/>
      <c r="L29" s="1"/>
      <c r="M29" s="1"/>
      <c r="N29" s="22"/>
      <c r="O29" s="22"/>
      <c r="S29" s="85"/>
      <c r="T29" s="85"/>
    </row>
    <row r="30" spans="1:20" s="64" customFormat="1" ht="12.75" customHeight="1">
      <c r="A30" s="2" t="s">
        <v>76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59"/>
      <c r="Q30" s="59"/>
    </row>
    <row r="31" spans="1:20" ht="56.25" customHeight="1">
      <c r="A31" s="86" t="s">
        <v>4</v>
      </c>
      <c r="B31" s="173" t="s">
        <v>5</v>
      </c>
      <c r="C31" s="174"/>
      <c r="D31" s="173" t="s">
        <v>69</v>
      </c>
      <c r="E31" s="174"/>
      <c r="F31" s="87" t="s">
        <v>15</v>
      </c>
      <c r="G31" s="88" t="s">
        <v>14</v>
      </c>
      <c r="H31" s="87" t="s">
        <v>13</v>
      </c>
      <c r="I31" s="141" t="s">
        <v>75</v>
      </c>
      <c r="J31" s="89" t="s">
        <v>6</v>
      </c>
      <c r="K31" s="140" t="s">
        <v>84</v>
      </c>
      <c r="L31" s="89" t="s">
        <v>85</v>
      </c>
      <c r="M31" s="140" t="s">
        <v>68</v>
      </c>
      <c r="N31" s="90" t="s">
        <v>81</v>
      </c>
      <c r="O31" s="91" t="s">
        <v>7</v>
      </c>
    </row>
    <row r="32" spans="1:20" ht="20.100000000000001" customHeight="1">
      <c r="A32" s="175">
        <v>1</v>
      </c>
      <c r="B32" s="177">
        <v>1</v>
      </c>
      <c r="C32" s="178"/>
      <c r="D32" s="167" t="s">
        <v>37</v>
      </c>
      <c r="E32" s="168"/>
      <c r="F32" s="3">
        <v>2.359</v>
      </c>
      <c r="G32" s="149">
        <f t="shared" ref="G32:G95" si="4">IF(F32="","",IF((F32/AVERAGE($D$15:$E$15))=0,"",F32/AVERAGE($D$15:$E$15)))</f>
        <v>1.5160668380462725</v>
      </c>
      <c r="H32" s="156">
        <f>IF(OR(F32="",F33=""),"",STDEV(F32:F33)/AVERAGE(F32:F33))</f>
        <v>4.3566552828185806E-2</v>
      </c>
      <c r="I32" s="150" t="str">
        <f t="shared" ref="I32:I63" si="5">IF(G32="","",IF(G32&gt;$F$16,"Ниже предела",IF(G32&gt;$F$17,EXP((G32-$D$25)/$C$25),IF(G32&gt;$F$18,EXP((G32-$D$26)/$C$26),IF(G32&gt;$F$19,EXP((G32-$D$27)/$C$27),EXP((G32-$D$28)/$C$28))))))</f>
        <v>Ниже предела</v>
      </c>
      <c r="J32" s="187">
        <f>IF(D32="Молоко, молочные смеси, мороженое",10,IF(D32="Сгущенное молоко",40,IF(D32="Масло 50-84%",25,IF(D32="Сыворотка",20,IF(D32="Мясо, рыба",10,IF(D32="Готовые мясные продукты, жиры, субпрод.",20,IF(D32="Кисломолочные продукты, творог",10,IF(D32="Сыр",24,IF(D32="Яйца, порошок яичный",60,IF(D32="Мед",50,))))))))))</f>
        <v>10</v>
      </c>
      <c r="K32" s="151" t="str">
        <f>IF(I32="Ниже предела","",I32*J32)</f>
        <v/>
      </c>
      <c r="L32" s="189" t="str">
        <f>IF(OR(K32="",K33=""),"",AVERAGE(K32:K33))</f>
        <v/>
      </c>
      <c r="M32" s="191" t="str">
        <f>IF(L32="","",IF(AND(D32="Молоко, молочные смеси, мороженое",L32&lt;=0.0005),"&lt;",IF(AND(D32="Сгущенное молоко",L32&lt;=0.004),"&lt;",IF(AND(D32="Масло 50%",L32&lt;=0.003),"&lt;",IF(AND(D32="Масло 65, 67%",L32&lt;=0.003),"&lt;",IF(AND(D32="Масло 70, 72,5%",L32&lt;=0.003),"&lt;",IF(AND(D32="Масло 75, 78%",L32&lt;=0.003),"&lt;",IF(AND(D32="Масло 82,5, 84%",L32&lt;=0.003),"&lt;",IF(AND(D32="Сыворотка",L32&lt;=0.003),"&lt;",IF(AND(D32="Мясо, рыба",L32&lt;=0.002),"&lt;",IF(AND(D32="Готовые мясные продукты, жиры, субпрод.",L32&lt;=0.005),"&lt;",IF(AND(D32="Кисломолочные продукты, творог",L32&lt;=0.002),"&lt;",IF(AND(D32="Сыр",L32&lt;=0.004),"&lt;",IF(AND(D32="Яйца, порошок яичный",L32&lt;=0.006),"&lt;",IF(AND(D32="Мед",L32&lt;=0.004),"&lt;","&gt;")))))))))))))))</f>
        <v/>
      </c>
      <c r="N32" s="152" t="str">
        <f>IF(M32="","",IF(L32&lt;=10,"Соответствует","Не соответствует"))</f>
        <v/>
      </c>
      <c r="O32" s="154"/>
    </row>
    <row r="33" spans="1:15" ht="20.100000000000001" customHeight="1">
      <c r="A33" s="176"/>
      <c r="B33" s="179"/>
      <c r="C33" s="155"/>
      <c r="D33" s="169"/>
      <c r="E33" s="170"/>
      <c r="F33" s="3">
        <v>2.218</v>
      </c>
      <c r="G33" s="149">
        <f t="shared" si="4"/>
        <v>1.4254498714652957</v>
      </c>
      <c r="H33" s="157"/>
      <c r="I33" s="150" t="str">
        <f t="shared" si="5"/>
        <v>Ниже предела</v>
      </c>
      <c r="J33" s="188"/>
      <c r="K33" s="151" t="str">
        <f>IF(I33="Ниже предела","",I33*J32)</f>
        <v/>
      </c>
      <c r="L33" s="190"/>
      <c r="M33" s="192"/>
      <c r="N33" s="153"/>
      <c r="O33" s="155"/>
    </row>
    <row r="34" spans="1:15" ht="20.100000000000001" customHeight="1">
      <c r="A34" s="175">
        <v>2</v>
      </c>
      <c r="B34" s="177">
        <v>2</v>
      </c>
      <c r="C34" s="178"/>
      <c r="D34" s="167" t="s">
        <v>82</v>
      </c>
      <c r="E34" s="168"/>
      <c r="F34" s="3">
        <v>1.5900000000000001E-2</v>
      </c>
      <c r="G34" s="149">
        <f t="shared" si="4"/>
        <v>1.0218508997429307E-2</v>
      </c>
      <c r="H34" s="156">
        <f>IF(OR(F34="",F35=""),"",STDEV(F34:F35)/AVERAGE(F34:F35))</f>
        <v>0.105110467473676</v>
      </c>
      <c r="I34" s="150">
        <f t="shared" si="5"/>
        <v>2.981066111867932</v>
      </c>
      <c r="J34" s="187">
        <f t="shared" ref="J34" si="6">IF(D34="Молоко, молочные смеси, мороженое",10,IF(D34="Сгущенное молоко",40,IF(D34="Масло 50-84%",25,IF(D34="Сыворотка",20,IF(D34="Мясо, рыба",10,IF(D34="Готовые мясные продукты, жиры, субпрод.",20,IF(D34="Кисломолочные продукты, творог",10,IF(D34="Сыр",24,IF(D34="Яйца, порошок яичный",60,IF(D34="Мед",50,))))))))))</f>
        <v>25</v>
      </c>
      <c r="K34" s="151">
        <f t="shared" ref="K34" si="7">IF(I34="Ниже предела","",I34*J34)</f>
        <v>74.526652796698301</v>
      </c>
      <c r="L34" s="189">
        <f>IF(OR(K34="",K35=""),"",AVERAGE(K34:K35))</f>
        <v>74.824095102962104</v>
      </c>
      <c r="M34" s="191" t="str">
        <f>IF(L34="","",IF(AND(D34="Молоко, молочные смеси, мороженое",L34&lt;=0.0005),"&lt;",IF(AND(D34="Сгущенное молоко",L34&lt;=0.004),"&lt;",IF(AND(D34="Масло 50%",L34&lt;=0.003),"&lt;",IF(AND(D34="Масло 65, 67%",L34&lt;=0.003),"&lt;",IF(AND(D34="Масло 70, 72,5%",L34&lt;=0.003),"&lt;",IF(AND(D34="Масло 75, 78%",L34&lt;=0.003),"&lt;",IF(AND(D34="Масло 82,5, 84%",L34&lt;=0.003),"&lt;",IF(AND(D34="Сыворотка",L34&lt;=0.003),"&lt;",IF(AND(D34="Мясо, рыба",L34&lt;=0.002),"&lt;",IF(AND(D34="Готовые мясные продукты, жиры, субпрод.",L34&lt;=0.005),"&lt;",IF(AND(D34="Кисломолочные продукты, творог",L34&lt;=0.002),"&lt;",IF(AND(D34="Сыр",L34&lt;=0.004),"&lt;",IF(AND(D34="Яйца, порошок яичный",L34&lt;=0.006),"&lt;",IF(AND(D34="Мед",L34&lt;=0.004),"&lt;","&gt;")))))))))))))))</f>
        <v>&gt;</v>
      </c>
      <c r="N34" s="152" t="str">
        <f t="shared" ref="N34" si="8">IF(M34="","",IF(L34&lt;=10,"Соответствует","Не соответствует"))</f>
        <v>Не соответствует</v>
      </c>
      <c r="O34" s="154"/>
    </row>
    <row r="35" spans="1:15" ht="20.100000000000001" customHeight="1">
      <c r="A35" s="176"/>
      <c r="B35" s="179"/>
      <c r="C35" s="155"/>
      <c r="D35" s="169"/>
      <c r="E35" s="170"/>
      <c r="F35" s="3">
        <v>1.37E-2</v>
      </c>
      <c r="G35" s="149">
        <f t="shared" si="4"/>
        <v>8.8046272493573271E-3</v>
      </c>
      <c r="H35" s="157"/>
      <c r="I35" s="150">
        <f t="shared" si="5"/>
        <v>3.004861496369037</v>
      </c>
      <c r="J35" s="188"/>
      <c r="K35" s="151">
        <f t="shared" ref="K35" si="9">IF(I35="Ниже предела","",I35*J34)</f>
        <v>75.121537409225922</v>
      </c>
      <c r="L35" s="190"/>
      <c r="M35" s="192"/>
      <c r="N35" s="153"/>
      <c r="O35" s="155"/>
    </row>
    <row r="36" spans="1:15" ht="20.100000000000001" customHeight="1">
      <c r="A36" s="175">
        <v>3</v>
      </c>
      <c r="B36" s="177">
        <v>3</v>
      </c>
      <c r="C36" s="178"/>
      <c r="D36" s="167" t="s">
        <v>37</v>
      </c>
      <c r="E36" s="168"/>
      <c r="F36" s="3">
        <v>2.5089999999999999</v>
      </c>
      <c r="G36" s="149">
        <f t="shared" si="4"/>
        <v>1.6124678663239074</v>
      </c>
      <c r="H36" s="156">
        <f>IF(OR(F36="",F37=""),"",STDEV(F36:F37)/AVERAGE(F36:F37))</f>
        <v>4.5236739300218995E-3</v>
      </c>
      <c r="I36" s="150" t="str">
        <f t="shared" si="5"/>
        <v>Ниже предела</v>
      </c>
      <c r="J36" s="187">
        <f t="shared" ref="J36" si="10">IF(D36="Молоко, молочные смеси, мороженое",10,IF(D36="Сгущенное молоко",40,IF(D36="Масло 50-84%",25,IF(D36="Сыворотка",20,IF(D36="Мясо, рыба",10,IF(D36="Готовые мясные продукты, жиры, субпрод.",20,IF(D36="Кисломолочные продукты, творог",10,IF(D36="Сыр",24,IF(D36="Яйца, порошок яичный",60,IF(D36="Мед",50,))))))))))</f>
        <v>10</v>
      </c>
      <c r="K36" s="151" t="str">
        <f t="shared" ref="K36" si="11">IF(I36="Ниже предела","",I36*J36)</f>
        <v/>
      </c>
      <c r="L36" s="189" t="str">
        <f>IF(OR(K36="",K37=""),"",AVERAGE(K36:K37))</f>
        <v/>
      </c>
      <c r="M36" s="191" t="str">
        <f>IF(L36="","",IF(AND(D36="Молоко, молочные смеси, мороженое",L36&lt;=0.0005),"&lt;",IF(AND(D36="Сгущенное молоко",L36&lt;=0.004),"&lt;",IF(AND(D36="Масло 50%",L36&lt;=0.003),"&lt;",IF(AND(D36="Масло 65, 67%",L36&lt;=0.003),"&lt;",IF(AND(D36="Масло 70, 72,5%",L36&lt;=0.003),"&lt;",IF(AND(D36="Масло 75, 78%",L36&lt;=0.003),"&lt;",IF(AND(D36="Масло 82,5, 84%",L36&lt;=0.003),"&lt;",IF(AND(D36="Сыворотка",L36&lt;=0.003),"&lt;",IF(AND(D36="Мясо, рыба",L36&lt;=0.002),"&lt;",IF(AND(D36="Готовые мясные продукты, жиры, субпрод.",L36&lt;=0.005),"&lt;",IF(AND(D36="Кисломолочные продукты, творог",L36&lt;=0.002),"&lt;",IF(AND(D36="Сыр",L36&lt;=0.004),"&lt;",IF(AND(D36="Яйца, порошок яичный",L36&lt;=0.006),"&lt;",IF(AND(D36="Мед",L36&lt;=0.004),"&lt;","&gt;")))))))))))))))</f>
        <v/>
      </c>
      <c r="N36" s="152" t="str">
        <f t="shared" ref="N36" si="12">IF(M36="","",IF(L36&lt;=10,"Соответствует","Не соответствует"))</f>
        <v/>
      </c>
      <c r="O36" s="154"/>
    </row>
    <row r="37" spans="1:15" ht="20.100000000000001" customHeight="1">
      <c r="A37" s="176"/>
      <c r="B37" s="179"/>
      <c r="C37" s="155"/>
      <c r="D37" s="169"/>
      <c r="E37" s="170"/>
      <c r="F37" s="3">
        <v>2.4929999999999999</v>
      </c>
      <c r="G37" s="149">
        <f t="shared" si="4"/>
        <v>1.6021850899742929</v>
      </c>
      <c r="H37" s="157"/>
      <c r="I37" s="150" t="str">
        <f t="shared" si="5"/>
        <v>Ниже предела</v>
      </c>
      <c r="J37" s="188"/>
      <c r="K37" s="151" t="str">
        <f t="shared" ref="K37" si="13">IF(I37="Ниже предела","",I37*J36)</f>
        <v/>
      </c>
      <c r="L37" s="190"/>
      <c r="M37" s="192"/>
      <c r="N37" s="153"/>
      <c r="O37" s="155"/>
    </row>
    <row r="38" spans="1:15" ht="20.100000000000001" customHeight="1">
      <c r="A38" s="175">
        <v>4</v>
      </c>
      <c r="B38" s="177">
        <v>4</v>
      </c>
      <c r="C38" s="178"/>
      <c r="D38" s="167" t="s">
        <v>37</v>
      </c>
      <c r="E38" s="168"/>
      <c r="F38" s="3">
        <v>2.1970000000000001</v>
      </c>
      <c r="G38" s="149">
        <f t="shared" si="4"/>
        <v>1.4119537275064267</v>
      </c>
      <c r="H38" s="156">
        <f>IF(OR(F38="",F39=""),"",STDEV(F38:F39)/AVERAGE(F38:F39))</f>
        <v>0.13465343490192483</v>
      </c>
      <c r="I38" s="150" t="str">
        <f t="shared" si="5"/>
        <v>Ниже предела</v>
      </c>
      <c r="J38" s="187">
        <f t="shared" ref="J38" si="14">IF(D38="Молоко, молочные смеси, мороженое",10,IF(D38="Сгущенное молоко",40,IF(D38="Масло 50-84%",25,IF(D38="Сыворотка",20,IF(D38="Мясо, рыба",10,IF(D38="Готовые мясные продукты, жиры, субпрод.",20,IF(D38="Кисломолочные продукты, творог",10,IF(D38="Сыр",24,IF(D38="Яйца, порошок яичный",60,IF(D38="Мед",50,))))))))))</f>
        <v>10</v>
      </c>
      <c r="K38" s="151" t="str">
        <f t="shared" ref="K38" si="15">IF(I38="Ниже предела","",I38*J38)</f>
        <v/>
      </c>
      <c r="L38" s="189" t="str">
        <f>IF(OR(K38="",K39=""),"",AVERAGE(K38:K39))</f>
        <v/>
      </c>
      <c r="M38" s="191" t="str">
        <f>IF(L38="","",IF(AND(D38="Молоко, молочные смеси, мороженое",L38&lt;=0.0005),"&lt;",IF(AND(D38="Сгущенное молоко",L38&lt;=0.004),"&lt;",IF(AND(D38="Масло 50%",L38&lt;=0.003),"&lt;",IF(AND(D38="Масло 65, 67%",L38&lt;=0.003),"&lt;",IF(AND(D38="Масло 70, 72,5%",L38&lt;=0.003),"&lt;",IF(AND(D38="Масло 75, 78%",L38&lt;=0.003),"&lt;",IF(AND(D38="Масло 82,5, 84%",L38&lt;=0.003),"&lt;",IF(AND(D38="Сыворотка",L38&lt;=0.003),"&lt;",IF(AND(D38="Мясо, рыба",L38&lt;=0.002),"&lt;",IF(AND(D38="Готовые мясные продукты, жиры, субпрод.",L38&lt;=0.005),"&lt;",IF(AND(D38="Кисломолочные продукты, творог",L38&lt;=0.002),"&lt;",IF(AND(D38="Сыр",L38&lt;=0.004),"&lt;",IF(AND(D38="Яйца, порошок яичный",L38&lt;=0.006),"&lt;",IF(AND(D38="Мед",L38&lt;=0.004),"&lt;","&gt;")))))))))))))))</f>
        <v/>
      </c>
      <c r="N38" s="152" t="str">
        <f t="shared" ref="N38" si="16">IF(M38="","",IF(L38&lt;=10,"Соответствует","Не соответствует"))</f>
        <v/>
      </c>
      <c r="O38" s="154"/>
    </row>
    <row r="39" spans="1:15" ht="20.100000000000001" customHeight="1">
      <c r="A39" s="176"/>
      <c r="B39" s="179"/>
      <c r="C39" s="155"/>
      <c r="D39" s="169"/>
      <c r="E39" s="170"/>
      <c r="F39" s="3">
        <v>1.8149999999999999</v>
      </c>
      <c r="G39" s="149">
        <f t="shared" si="4"/>
        <v>1.1664524421593829</v>
      </c>
      <c r="H39" s="157"/>
      <c r="I39" s="150" t="str">
        <f t="shared" si="5"/>
        <v>Ниже предела</v>
      </c>
      <c r="J39" s="188"/>
      <c r="K39" s="151" t="str">
        <f t="shared" ref="K39" si="17">IF(I39="Ниже предела","",I39*J38)</f>
        <v/>
      </c>
      <c r="L39" s="190"/>
      <c r="M39" s="192"/>
      <c r="N39" s="153"/>
      <c r="O39" s="155"/>
    </row>
    <row r="40" spans="1:15" ht="20.100000000000001" customHeight="1">
      <c r="A40" s="175">
        <v>5</v>
      </c>
      <c r="B40" s="177">
        <v>5</v>
      </c>
      <c r="C40" s="178"/>
      <c r="D40" s="167" t="s">
        <v>37</v>
      </c>
      <c r="E40" s="168"/>
      <c r="F40" s="3">
        <v>1.234</v>
      </c>
      <c r="G40" s="149">
        <f t="shared" si="4"/>
        <v>0.79305912596401029</v>
      </c>
      <c r="H40" s="156">
        <f>IF(OR(F40="",F41=""),"",STDEV(F40:F41)/AVERAGE(F40:F41))</f>
        <v>0.43739337234138714</v>
      </c>
      <c r="I40" s="150">
        <f t="shared" si="5"/>
        <v>0.11602629390383283</v>
      </c>
      <c r="J40" s="187">
        <f t="shared" ref="J40" si="18">IF(D40="Молоко, молочные смеси, мороженое",10,IF(D40="Сгущенное молоко",40,IF(D40="Масло 50-84%",25,IF(D40="Сыворотка",20,IF(D40="Мясо, рыба",10,IF(D40="Готовые мясные продукты, жиры, субпрод.",20,IF(D40="Кисломолочные продукты, творог",10,IF(D40="Сыр",24,IF(D40="Яйца, порошок яичный",60,IF(D40="Мед",50,))))))))))</f>
        <v>10</v>
      </c>
      <c r="K40" s="151">
        <f t="shared" ref="K40" si="19">IF(I40="Ниже предела","",I40*J40)</f>
        <v>1.1602629390383283</v>
      </c>
      <c r="L40" s="189">
        <f>IF(OR(K40="",K41=""),"",AVERAGE(K40:K41))</f>
        <v>1.9895618833259989</v>
      </c>
      <c r="M40" s="191" t="str">
        <f>IF(L40="","",IF(AND(D40="Молоко, молочные смеси, мороженое",L40&lt;=0.0005),"&lt;",IF(AND(D40="Сгущенное молоко",L40&lt;=0.004),"&lt;",IF(AND(D40="Масло 50%",L40&lt;=0.003),"&lt;",IF(AND(D40="Масло 65, 67%",L40&lt;=0.003),"&lt;",IF(AND(D40="Масло 70, 72,5%",L40&lt;=0.003),"&lt;",IF(AND(D40="Масло 75, 78%",L40&lt;=0.003),"&lt;",IF(AND(D40="Масло 82,5, 84%",L40&lt;=0.003),"&lt;",IF(AND(D40="Сыворотка",L40&lt;=0.003),"&lt;",IF(AND(D40="Мясо, рыба",L40&lt;=0.002),"&lt;",IF(AND(D40="Готовые мясные продукты, жиры, субпрод.",L40&lt;=0.005),"&lt;",IF(AND(D40="Кисломолочные продукты, творог",L40&lt;=0.002),"&lt;",IF(AND(D40="Сыр",L40&lt;=0.004),"&lt;",IF(AND(D40="Яйца, порошок яичный",L40&lt;=0.006),"&lt;",IF(AND(D40="Мед",L40&lt;=0.004),"&lt;","&gt;")))))))))))))))</f>
        <v>&gt;</v>
      </c>
      <c r="N40" s="152" t="str">
        <f t="shared" ref="N40" si="20">IF(M40="","",IF(L40&lt;=10,"Соответствует","Не соответствует"))</f>
        <v>Соответствует</v>
      </c>
      <c r="O40" s="154"/>
    </row>
    <row r="41" spans="1:15" ht="20.100000000000001" customHeight="1">
      <c r="A41" s="176"/>
      <c r="B41" s="179"/>
      <c r="C41" s="155"/>
      <c r="D41" s="169"/>
      <c r="E41" s="170"/>
      <c r="F41" s="3">
        <v>0.65100000000000002</v>
      </c>
      <c r="G41" s="149">
        <f t="shared" si="4"/>
        <v>0.41838046272493573</v>
      </c>
      <c r="H41" s="157"/>
      <c r="I41" s="150">
        <f t="shared" si="5"/>
        <v>0.28188608276136695</v>
      </c>
      <c r="J41" s="188"/>
      <c r="K41" s="151">
        <f t="shared" ref="K41" si="21">IF(I41="Ниже предела","",I41*J40)</f>
        <v>2.8188608276136695</v>
      </c>
      <c r="L41" s="190"/>
      <c r="M41" s="192"/>
      <c r="N41" s="153"/>
      <c r="O41" s="155"/>
    </row>
    <row r="42" spans="1:15" ht="20.100000000000001" customHeight="1">
      <c r="A42" s="175">
        <v>6</v>
      </c>
      <c r="B42" s="177">
        <v>6</v>
      </c>
      <c r="C42" s="178"/>
      <c r="D42" s="167" t="s">
        <v>37</v>
      </c>
      <c r="E42" s="168"/>
      <c r="F42" s="3"/>
      <c r="G42" s="149" t="str">
        <f t="shared" si="4"/>
        <v/>
      </c>
      <c r="H42" s="156" t="str">
        <f>IF(OR(F42="",F43=""),"",STDEV(F42:F43)/AVERAGE(F42:F43))</f>
        <v/>
      </c>
      <c r="I42" s="150" t="str">
        <f t="shared" si="5"/>
        <v/>
      </c>
      <c r="J42" s="187">
        <f t="shared" ref="J42" si="22">IF(D42="Молоко, молочные смеси, мороженое",10,IF(D42="Сгущенное молоко",40,IF(D42="Масло 50-84%",25,IF(D42="Сыворотка",20,IF(D42="Мясо, рыба",10,IF(D42="Готовые мясные продукты, жиры, субпрод.",20,IF(D42="Кисломолочные продукты, творог",10,IF(D42="Сыр",24,IF(D42="Яйца, порошок яичный",60,IF(D42="Мед",50,))))))))))</f>
        <v>10</v>
      </c>
      <c r="K42" s="151" t="e">
        <f t="shared" ref="K42" si="23">IF(I42="Ниже предела","",I42*J42)</f>
        <v>#VALUE!</v>
      </c>
      <c r="L42" s="189" t="e">
        <f>IF(OR(K42="",K43=""),"",AVERAGE(K42:K43))</f>
        <v>#VALUE!</v>
      </c>
      <c r="M42" s="191" t="e">
        <f>IF(L42="","",IF(AND(D42="Молоко, молочные смеси, мороженое",L42&lt;=0.0005),"&lt;",IF(AND(D42="Сгущенное молоко",L42&lt;=0.004),"&lt;",IF(AND(D42="Масло 50%",L42&lt;=0.003),"&lt;",IF(AND(D42="Масло 65, 67%",L42&lt;=0.003),"&lt;",IF(AND(D42="Масло 70, 72,5%",L42&lt;=0.003),"&lt;",IF(AND(D42="Масло 75, 78%",L42&lt;=0.003),"&lt;",IF(AND(D42="Масло 82,5, 84%",L42&lt;=0.003),"&lt;",IF(AND(D42="Сыворотка",L42&lt;=0.003),"&lt;",IF(AND(D42="Мясо, рыба",L42&lt;=0.002),"&lt;",IF(AND(D42="Готовые мясные продукты, жиры, субпрод.",L42&lt;=0.005),"&lt;",IF(AND(D42="Кисломолочные продукты, творог",L42&lt;=0.002),"&lt;",IF(AND(D42="Сыр",L42&lt;=0.004),"&lt;",IF(AND(D42="Яйца, порошок яичный",L42&lt;=0.006),"&lt;",IF(AND(D42="Мед",L42&lt;=0.004),"&lt;","&gt;")))))))))))))))</f>
        <v>#VALUE!</v>
      </c>
      <c r="N42" s="152" t="e">
        <f t="shared" ref="N42" si="24">IF(M42="","",IF(L42&lt;=10,"Соответствует","Не соответствует"))</f>
        <v>#VALUE!</v>
      </c>
      <c r="O42" s="154"/>
    </row>
    <row r="43" spans="1:15" ht="20.100000000000001" customHeight="1">
      <c r="A43" s="176"/>
      <c r="B43" s="179"/>
      <c r="C43" s="155"/>
      <c r="D43" s="169"/>
      <c r="E43" s="170"/>
      <c r="F43" s="3"/>
      <c r="G43" s="149" t="str">
        <f t="shared" si="4"/>
        <v/>
      </c>
      <c r="H43" s="157"/>
      <c r="I43" s="150" t="str">
        <f t="shared" si="5"/>
        <v/>
      </c>
      <c r="J43" s="188"/>
      <c r="K43" s="151" t="e">
        <f t="shared" ref="K43" si="25">IF(I43="Ниже предела","",I43*J42)</f>
        <v>#VALUE!</v>
      </c>
      <c r="L43" s="190"/>
      <c r="M43" s="192"/>
      <c r="N43" s="153"/>
      <c r="O43" s="155"/>
    </row>
    <row r="44" spans="1:15" ht="20.100000000000001" customHeight="1">
      <c r="A44" s="175">
        <v>7</v>
      </c>
      <c r="B44" s="177">
        <v>7</v>
      </c>
      <c r="C44" s="178"/>
      <c r="D44" s="167" t="s">
        <v>37</v>
      </c>
      <c r="E44" s="168"/>
      <c r="F44" s="3"/>
      <c r="G44" s="149" t="str">
        <f t="shared" si="4"/>
        <v/>
      </c>
      <c r="H44" s="156" t="str">
        <f>IF(OR(F44="",F45=""),"",STDEV(F44:F45)/AVERAGE(F44:F45))</f>
        <v/>
      </c>
      <c r="I44" s="150" t="str">
        <f t="shared" si="5"/>
        <v/>
      </c>
      <c r="J44" s="187">
        <f t="shared" ref="J44" si="26">IF(D44="Молоко, молочные смеси, мороженое",10,IF(D44="Сгущенное молоко",40,IF(D44="Масло 50-84%",25,IF(D44="Сыворотка",20,IF(D44="Мясо, рыба",10,IF(D44="Готовые мясные продукты, жиры, субпрод.",20,IF(D44="Кисломолочные продукты, творог",10,IF(D44="Сыр",24,IF(D44="Яйца, порошок яичный",60,IF(D44="Мед",50,))))))))))</f>
        <v>10</v>
      </c>
      <c r="K44" s="151" t="e">
        <f t="shared" ref="K44" si="27">IF(I44="Ниже предела","",I44*J44)</f>
        <v>#VALUE!</v>
      </c>
      <c r="L44" s="189" t="e">
        <f>IF(OR(K44="",K45=""),"",AVERAGE(K44:K45))</f>
        <v>#VALUE!</v>
      </c>
      <c r="M44" s="191" t="e">
        <f>IF(L44="","",IF(AND(D44="Молоко, молочные смеси, мороженое",L44&lt;=0.0005),"&lt;",IF(AND(D44="Сгущенное молоко",L44&lt;=0.004),"&lt;",IF(AND(D44="Масло 50%",L44&lt;=0.003),"&lt;",IF(AND(D44="Масло 65, 67%",L44&lt;=0.003),"&lt;",IF(AND(D44="Масло 70, 72,5%",L44&lt;=0.003),"&lt;",IF(AND(D44="Масло 75, 78%",L44&lt;=0.003),"&lt;",IF(AND(D44="Масло 82,5, 84%",L44&lt;=0.003),"&lt;",IF(AND(D44="Сыворотка",L44&lt;=0.003),"&lt;",IF(AND(D44="Мясо, рыба",L44&lt;=0.002),"&lt;",IF(AND(D44="Готовые мясные продукты, жиры, субпрод.",L44&lt;=0.005),"&lt;",IF(AND(D44="Кисломолочные продукты, творог",L44&lt;=0.002),"&lt;",IF(AND(D44="Сыр",L44&lt;=0.004),"&lt;",IF(AND(D44="Яйца, порошок яичный",L44&lt;=0.006),"&lt;",IF(AND(D44="Мед",L44&lt;=0.004),"&lt;","&gt;")))))))))))))))</f>
        <v>#VALUE!</v>
      </c>
      <c r="N44" s="152" t="e">
        <f t="shared" ref="N44" si="28">IF(M44="","",IF(L44&lt;=10,"Соответствует","Не соответствует"))</f>
        <v>#VALUE!</v>
      </c>
      <c r="O44" s="154"/>
    </row>
    <row r="45" spans="1:15" ht="20.100000000000001" customHeight="1">
      <c r="A45" s="176"/>
      <c r="B45" s="179"/>
      <c r="C45" s="155"/>
      <c r="D45" s="169"/>
      <c r="E45" s="170"/>
      <c r="F45" s="3"/>
      <c r="G45" s="149" t="str">
        <f t="shared" si="4"/>
        <v/>
      </c>
      <c r="H45" s="157"/>
      <c r="I45" s="150" t="str">
        <f t="shared" si="5"/>
        <v/>
      </c>
      <c r="J45" s="188"/>
      <c r="K45" s="151" t="e">
        <f t="shared" ref="K45" si="29">IF(I45="Ниже предела","",I45*J44)</f>
        <v>#VALUE!</v>
      </c>
      <c r="L45" s="190"/>
      <c r="M45" s="192"/>
      <c r="N45" s="153"/>
      <c r="O45" s="155"/>
    </row>
    <row r="46" spans="1:15" ht="20.100000000000001" customHeight="1">
      <c r="A46" s="175">
        <v>8</v>
      </c>
      <c r="B46" s="177">
        <v>8</v>
      </c>
      <c r="C46" s="178"/>
      <c r="D46" s="167" t="s">
        <v>12</v>
      </c>
      <c r="E46" s="168"/>
      <c r="F46" s="3"/>
      <c r="G46" s="149" t="str">
        <f t="shared" si="4"/>
        <v/>
      </c>
      <c r="H46" s="156" t="str">
        <f>IF(OR(F46="",F47=""),"",STDEV(F46:F47)/AVERAGE(F46:F47))</f>
        <v/>
      </c>
      <c r="I46" s="150" t="str">
        <f t="shared" si="5"/>
        <v/>
      </c>
      <c r="J46" s="187">
        <f t="shared" ref="J46" si="30">IF(D46="Молоко, молочные смеси, мороженое",10,IF(D46="Сгущенное молоко",40,IF(D46="Масло 50-84%",25,IF(D46="Сыворотка",20,IF(D46="Мясо, рыба",10,IF(D46="Готовые мясные продукты, жиры, субпрод.",20,IF(D46="Кисломолочные продукты, творог",10,IF(D46="Сыр",24,IF(D46="Яйца, порошок яичный",60,IF(D46="Мед",50,))))))))))</f>
        <v>50</v>
      </c>
      <c r="K46" s="151" t="e">
        <f t="shared" ref="K46" si="31">IF(I46="Ниже предела","",I46*J46)</f>
        <v>#VALUE!</v>
      </c>
      <c r="L46" s="189" t="e">
        <f>IF(OR(K46="",K47=""),"",AVERAGE(K46:K47))</f>
        <v>#VALUE!</v>
      </c>
      <c r="M46" s="191" t="e">
        <f>IF(L46="","",IF(AND(D46="Молоко, молочные смеси, мороженое",L46&lt;=0.0005),"&lt;",IF(AND(D46="Сгущенное молоко",L46&lt;=0.004),"&lt;",IF(AND(D46="Масло 50%",L46&lt;=0.003),"&lt;",IF(AND(D46="Масло 65, 67%",L46&lt;=0.003),"&lt;",IF(AND(D46="Масло 70, 72,5%",L46&lt;=0.003),"&lt;",IF(AND(D46="Масло 75, 78%",L46&lt;=0.003),"&lt;",IF(AND(D46="Масло 82,5, 84%",L46&lt;=0.003),"&lt;",IF(AND(D46="Сыворотка",L46&lt;=0.003),"&lt;",IF(AND(D46="Мясо, рыба",L46&lt;=0.002),"&lt;",IF(AND(D46="Готовые мясные продукты, жиры, субпрод.",L46&lt;=0.005),"&lt;",IF(AND(D46="Кисломолочные продукты, творог",L46&lt;=0.002),"&lt;",IF(AND(D46="Сыр",L46&lt;=0.004),"&lt;",IF(AND(D46="Яйца, порошок яичный",L46&lt;=0.006),"&lt;",IF(AND(D46="Мед",L46&lt;=0.004),"&lt;","&gt;")))))))))))))))</f>
        <v>#VALUE!</v>
      </c>
      <c r="N46" s="152" t="e">
        <f t="shared" ref="N46" si="32">IF(M46="","",IF(L46&lt;=10,"Соответствует","Не соответствует"))</f>
        <v>#VALUE!</v>
      </c>
      <c r="O46" s="154"/>
    </row>
    <row r="47" spans="1:15" ht="20.100000000000001" customHeight="1">
      <c r="A47" s="176"/>
      <c r="B47" s="179"/>
      <c r="C47" s="155"/>
      <c r="D47" s="169"/>
      <c r="E47" s="170"/>
      <c r="F47" s="3"/>
      <c r="G47" s="149" t="str">
        <f t="shared" si="4"/>
        <v/>
      </c>
      <c r="H47" s="157"/>
      <c r="I47" s="150" t="str">
        <f t="shared" si="5"/>
        <v/>
      </c>
      <c r="J47" s="188"/>
      <c r="K47" s="151" t="e">
        <f t="shared" ref="K47" si="33">IF(I47="Ниже предела","",I47*J46)</f>
        <v>#VALUE!</v>
      </c>
      <c r="L47" s="190"/>
      <c r="M47" s="192"/>
      <c r="N47" s="153"/>
      <c r="O47" s="155"/>
    </row>
    <row r="48" spans="1:15" ht="20.100000000000001" customHeight="1">
      <c r="A48" s="175">
        <v>9</v>
      </c>
      <c r="B48" s="177">
        <v>9</v>
      </c>
      <c r="C48" s="178"/>
      <c r="D48" s="167" t="s">
        <v>12</v>
      </c>
      <c r="E48" s="168"/>
      <c r="F48" s="3"/>
      <c r="G48" s="149" t="str">
        <f t="shared" si="4"/>
        <v/>
      </c>
      <c r="H48" s="156" t="str">
        <f>IF(OR(F48="",F49=""),"",STDEV(F48:F49)/AVERAGE(F48:F49))</f>
        <v/>
      </c>
      <c r="I48" s="150" t="str">
        <f t="shared" si="5"/>
        <v/>
      </c>
      <c r="J48" s="187">
        <f t="shared" ref="J48" si="34">IF(D48="Молоко, молочные смеси, мороженое",10,IF(D48="Сгущенное молоко",40,IF(D48="Масло 50-84%",25,IF(D48="Сыворотка",20,IF(D48="Мясо, рыба",10,IF(D48="Готовые мясные продукты, жиры, субпрод.",20,IF(D48="Кисломолочные продукты, творог",10,IF(D48="Сыр",24,IF(D48="Яйца, порошок яичный",60,IF(D48="Мед",50,))))))))))</f>
        <v>50</v>
      </c>
      <c r="K48" s="151" t="e">
        <f t="shared" ref="K48" si="35">IF(I48="Ниже предела","",I48*J48)</f>
        <v>#VALUE!</v>
      </c>
      <c r="L48" s="189" t="e">
        <f>IF(OR(K48="",K49=""),"",AVERAGE(K48:K49))</f>
        <v>#VALUE!</v>
      </c>
      <c r="M48" s="191" t="e">
        <f>IF(L48="","",IF(AND(D48="Молоко, молочные смеси, мороженое",L48&lt;=0.0005),"&lt;",IF(AND(D48="Сгущенное молоко",L48&lt;=0.004),"&lt;",IF(AND(D48="Масло 50%",L48&lt;=0.003),"&lt;",IF(AND(D48="Масло 65, 67%",L48&lt;=0.003),"&lt;",IF(AND(D48="Масло 70, 72,5%",L48&lt;=0.003),"&lt;",IF(AND(D48="Масло 75, 78%",L48&lt;=0.003),"&lt;",IF(AND(D48="Масло 82,5, 84%",L48&lt;=0.003),"&lt;",IF(AND(D48="Сыворотка",L48&lt;=0.003),"&lt;",IF(AND(D48="Мясо, рыба",L48&lt;=0.002),"&lt;",IF(AND(D48="Готовые мясные продукты, жиры, субпрод.",L48&lt;=0.005),"&lt;",IF(AND(D48="Кисломолочные продукты, творог",L48&lt;=0.002),"&lt;",IF(AND(D48="Сыр",L48&lt;=0.004),"&lt;",IF(AND(D48="Яйца, порошок яичный",L48&lt;=0.006),"&lt;",IF(AND(D48="Мед",L48&lt;=0.004),"&lt;","&gt;")))))))))))))))</f>
        <v>#VALUE!</v>
      </c>
      <c r="N48" s="152" t="e">
        <f t="shared" ref="N48" si="36">IF(M48="","",IF(L48&lt;=10,"Соответствует","Не соответствует"))</f>
        <v>#VALUE!</v>
      </c>
      <c r="O48" s="154"/>
    </row>
    <row r="49" spans="1:15" ht="20.100000000000001" customHeight="1">
      <c r="A49" s="176"/>
      <c r="B49" s="179"/>
      <c r="C49" s="155"/>
      <c r="D49" s="169"/>
      <c r="E49" s="170"/>
      <c r="F49" s="3"/>
      <c r="G49" s="149" t="str">
        <f t="shared" si="4"/>
        <v/>
      </c>
      <c r="H49" s="157"/>
      <c r="I49" s="150" t="str">
        <f t="shared" si="5"/>
        <v/>
      </c>
      <c r="J49" s="188"/>
      <c r="K49" s="151" t="e">
        <f t="shared" ref="K49" si="37">IF(I49="Ниже предела","",I49*J48)</f>
        <v>#VALUE!</v>
      </c>
      <c r="L49" s="190"/>
      <c r="M49" s="192"/>
      <c r="N49" s="153"/>
      <c r="O49" s="155"/>
    </row>
    <row r="50" spans="1:15" ht="20.100000000000001" customHeight="1">
      <c r="A50" s="175">
        <v>10</v>
      </c>
      <c r="B50" s="177">
        <v>3</v>
      </c>
      <c r="C50" s="178"/>
      <c r="D50" s="167" t="s">
        <v>12</v>
      </c>
      <c r="E50" s="168"/>
      <c r="F50" s="3"/>
      <c r="G50" s="149" t="str">
        <f t="shared" si="4"/>
        <v/>
      </c>
      <c r="H50" s="156" t="str">
        <f>IF(OR(F50="",F51=""),"",STDEV(F50:F51)/AVERAGE(F50:F51))</f>
        <v/>
      </c>
      <c r="I50" s="150" t="str">
        <f t="shared" si="5"/>
        <v/>
      </c>
      <c r="J50" s="187">
        <f t="shared" ref="J50" si="38">IF(D50="Молоко, молочные смеси, мороженое",10,IF(D50="Сгущенное молоко",40,IF(D50="Масло 50-84%",25,IF(D50="Сыворотка",20,IF(D50="Мясо, рыба",10,IF(D50="Готовые мясные продукты, жиры, субпрод.",20,IF(D50="Кисломолочные продукты, творог",10,IF(D50="Сыр",24,IF(D50="Яйца, порошок яичный",60,IF(D50="Мед",50,))))))))))</f>
        <v>50</v>
      </c>
      <c r="K50" s="151" t="e">
        <f t="shared" ref="K50" si="39">IF(I50="Ниже предела","",I50*J50)</f>
        <v>#VALUE!</v>
      </c>
      <c r="L50" s="189" t="e">
        <f>IF(OR(K50="",K51=""),"",AVERAGE(K50:K51))</f>
        <v>#VALUE!</v>
      </c>
      <c r="M50" s="191" t="e">
        <f>IF(L50="","",IF(AND(D50="Молоко, молочные смеси, мороженое",L50&lt;=0.0005),"&lt;",IF(AND(D50="Сгущенное молоко",L50&lt;=0.004),"&lt;",IF(AND(D50="Масло 50%",L50&lt;=0.003),"&lt;",IF(AND(D50="Масло 65, 67%",L50&lt;=0.003),"&lt;",IF(AND(D50="Масло 70, 72,5%",L50&lt;=0.003),"&lt;",IF(AND(D50="Масло 75, 78%",L50&lt;=0.003),"&lt;",IF(AND(D50="Масло 82,5, 84%",L50&lt;=0.003),"&lt;",IF(AND(D50="Сыворотка",L50&lt;=0.003),"&lt;",IF(AND(D50="Мясо, рыба",L50&lt;=0.002),"&lt;",IF(AND(D50="Готовые мясные продукты, жиры, субпрод.",L50&lt;=0.005),"&lt;",IF(AND(D50="Кисломолочные продукты, творог",L50&lt;=0.002),"&lt;",IF(AND(D50="Сыр",L50&lt;=0.004),"&lt;",IF(AND(D50="Яйца, порошок яичный",L50&lt;=0.006),"&lt;",IF(AND(D50="Мед",L50&lt;=0.004),"&lt;","&gt;")))))))))))))))</f>
        <v>#VALUE!</v>
      </c>
      <c r="N50" s="152" t="e">
        <f t="shared" ref="N50" si="40">IF(M50="","",IF(L50&lt;=10,"Соответствует","Не соответствует"))</f>
        <v>#VALUE!</v>
      </c>
      <c r="O50" s="154"/>
    </row>
    <row r="51" spans="1:15" ht="20.100000000000001" customHeight="1">
      <c r="A51" s="176"/>
      <c r="B51" s="179"/>
      <c r="C51" s="155"/>
      <c r="D51" s="169"/>
      <c r="E51" s="170"/>
      <c r="F51" s="3"/>
      <c r="G51" s="149" t="str">
        <f t="shared" si="4"/>
        <v/>
      </c>
      <c r="H51" s="157"/>
      <c r="I51" s="150" t="str">
        <f t="shared" si="5"/>
        <v/>
      </c>
      <c r="J51" s="188"/>
      <c r="K51" s="151" t="e">
        <f t="shared" ref="K51" si="41">IF(I51="Ниже предела","",I51*J50)</f>
        <v>#VALUE!</v>
      </c>
      <c r="L51" s="190"/>
      <c r="M51" s="192"/>
      <c r="N51" s="153"/>
      <c r="O51" s="155"/>
    </row>
    <row r="52" spans="1:15" ht="20.100000000000001" customHeight="1">
      <c r="A52" s="175">
        <v>11</v>
      </c>
      <c r="B52" s="177">
        <v>3</v>
      </c>
      <c r="C52" s="178"/>
      <c r="D52" s="167" t="s">
        <v>12</v>
      </c>
      <c r="E52" s="168"/>
      <c r="F52" s="3"/>
      <c r="G52" s="149" t="str">
        <f t="shared" si="4"/>
        <v/>
      </c>
      <c r="H52" s="156" t="str">
        <f>IF(OR(F52="",F53=""),"",STDEV(F52:F53)/AVERAGE(F52:F53))</f>
        <v/>
      </c>
      <c r="I52" s="150" t="str">
        <f t="shared" si="5"/>
        <v/>
      </c>
      <c r="J52" s="187">
        <f t="shared" ref="J52" si="42">IF(D52="Молоко, молочные смеси, мороженое",10,IF(D52="Сгущенное молоко",40,IF(D52="Масло 50-84%",25,IF(D52="Сыворотка",20,IF(D52="Мясо, рыба",10,IF(D52="Готовые мясные продукты, жиры, субпрод.",20,IF(D52="Кисломолочные продукты, творог",10,IF(D52="Сыр",24,IF(D52="Яйца, порошок яичный",60,IF(D52="Мед",50,))))))))))</f>
        <v>50</v>
      </c>
      <c r="K52" s="151" t="e">
        <f t="shared" ref="K52" si="43">IF(I52="Ниже предела","",I52*J52)</f>
        <v>#VALUE!</v>
      </c>
      <c r="L52" s="189" t="e">
        <f>IF(OR(K52="",K53=""),"",AVERAGE(K52:K53))</f>
        <v>#VALUE!</v>
      </c>
      <c r="M52" s="191" t="e">
        <f>IF(L52="","",IF(AND(D52="Молоко, молочные смеси, мороженое",L52&lt;=0.0005),"&lt;",IF(AND(D52="Сгущенное молоко",L52&lt;=0.004),"&lt;",IF(AND(D52="Масло 50%",L52&lt;=0.003),"&lt;",IF(AND(D52="Масло 65, 67%",L52&lt;=0.003),"&lt;",IF(AND(D52="Масло 70, 72,5%",L52&lt;=0.003),"&lt;",IF(AND(D52="Масло 75, 78%",L52&lt;=0.003),"&lt;",IF(AND(D52="Масло 82,5, 84%",L52&lt;=0.003),"&lt;",IF(AND(D52="Сыворотка",L52&lt;=0.003),"&lt;",IF(AND(D52="Мясо, рыба",L52&lt;=0.002),"&lt;",IF(AND(D52="Готовые мясные продукты, жиры, субпрод.",L52&lt;=0.005),"&lt;",IF(AND(D52="Кисломолочные продукты, творог",L52&lt;=0.002),"&lt;",IF(AND(D52="Сыр",L52&lt;=0.004),"&lt;",IF(AND(D52="Яйца, порошок яичный",L52&lt;=0.006),"&lt;",IF(AND(D52="Мед",L52&lt;=0.004),"&lt;","&gt;")))))))))))))))</f>
        <v>#VALUE!</v>
      </c>
      <c r="N52" s="152" t="e">
        <f t="shared" ref="N52" si="44">IF(M52="","",IF(L52&lt;=10,"Соответствует","Не соответствует"))</f>
        <v>#VALUE!</v>
      </c>
      <c r="O52" s="154"/>
    </row>
    <row r="53" spans="1:15" ht="20.100000000000001" customHeight="1">
      <c r="A53" s="176"/>
      <c r="B53" s="179"/>
      <c r="C53" s="155"/>
      <c r="D53" s="169"/>
      <c r="E53" s="170"/>
      <c r="F53" s="3"/>
      <c r="G53" s="149" t="str">
        <f t="shared" si="4"/>
        <v/>
      </c>
      <c r="H53" s="157"/>
      <c r="I53" s="150" t="str">
        <f t="shared" si="5"/>
        <v/>
      </c>
      <c r="J53" s="188"/>
      <c r="K53" s="151" t="e">
        <f t="shared" ref="K53" si="45">IF(I53="Ниже предела","",I53*J52)</f>
        <v>#VALUE!</v>
      </c>
      <c r="L53" s="190"/>
      <c r="M53" s="192"/>
      <c r="N53" s="153"/>
      <c r="O53" s="155"/>
    </row>
    <row r="54" spans="1:15" ht="20.100000000000001" customHeight="1">
      <c r="A54" s="175">
        <v>12</v>
      </c>
      <c r="B54" s="177">
        <v>4</v>
      </c>
      <c r="C54" s="178"/>
      <c r="D54" s="167" t="s">
        <v>12</v>
      </c>
      <c r="E54" s="168"/>
      <c r="F54" s="3"/>
      <c r="G54" s="149" t="str">
        <f t="shared" si="4"/>
        <v/>
      </c>
      <c r="H54" s="156" t="str">
        <f>IF(OR(F54="",F55=""),"",STDEV(F54:F55)/AVERAGE(F54:F55))</f>
        <v/>
      </c>
      <c r="I54" s="150" t="str">
        <f t="shared" si="5"/>
        <v/>
      </c>
      <c r="J54" s="187">
        <f t="shared" ref="J54" si="46">IF(D54="Молоко, молочные смеси, мороженое",10,IF(D54="Сгущенное молоко",40,IF(D54="Масло 50-84%",25,IF(D54="Сыворотка",20,IF(D54="Мясо, рыба",10,IF(D54="Готовые мясные продукты, жиры, субпрод.",20,IF(D54="Кисломолочные продукты, творог",10,IF(D54="Сыр",24,IF(D54="Яйца, порошок яичный",60,IF(D54="Мед",50,))))))))))</f>
        <v>50</v>
      </c>
      <c r="K54" s="151" t="e">
        <f t="shared" ref="K54" si="47">IF(I54="Ниже предела","",I54*J54)</f>
        <v>#VALUE!</v>
      </c>
      <c r="L54" s="189" t="e">
        <f>IF(OR(K54="",K55=""),"",AVERAGE(K54:K55))</f>
        <v>#VALUE!</v>
      </c>
      <c r="M54" s="191" t="e">
        <f>IF(L54="","",IF(AND(D54="Молоко, молочные смеси, мороженое",L54&lt;=0.0005),"&lt;",IF(AND(D54="Сгущенное молоко",L54&lt;=0.004),"&lt;",IF(AND(D54="Масло 50%",L54&lt;=0.003),"&lt;",IF(AND(D54="Масло 65, 67%",L54&lt;=0.003),"&lt;",IF(AND(D54="Масло 70, 72,5%",L54&lt;=0.003),"&lt;",IF(AND(D54="Масло 75, 78%",L54&lt;=0.003),"&lt;",IF(AND(D54="Масло 82,5, 84%",L54&lt;=0.003),"&lt;",IF(AND(D54="Сыворотка",L54&lt;=0.003),"&lt;",IF(AND(D54="Мясо, рыба",L54&lt;=0.002),"&lt;",IF(AND(D54="Готовые мясные продукты, жиры, субпрод.",L54&lt;=0.005),"&lt;",IF(AND(D54="Кисломолочные продукты, творог",L54&lt;=0.002),"&lt;",IF(AND(D54="Сыр",L54&lt;=0.004),"&lt;",IF(AND(D54="Яйца, порошок яичный",L54&lt;=0.006),"&lt;",IF(AND(D54="Мед",L54&lt;=0.004),"&lt;","&gt;")))))))))))))))</f>
        <v>#VALUE!</v>
      </c>
      <c r="N54" s="152" t="e">
        <f t="shared" ref="N54" si="48">IF(M54="","",IF(L54&lt;=10,"Соответствует","Не соответствует"))</f>
        <v>#VALUE!</v>
      </c>
      <c r="O54" s="154"/>
    </row>
    <row r="55" spans="1:15" ht="20.100000000000001" customHeight="1">
      <c r="A55" s="176"/>
      <c r="B55" s="179"/>
      <c r="C55" s="155"/>
      <c r="D55" s="169"/>
      <c r="E55" s="170"/>
      <c r="F55" s="3"/>
      <c r="G55" s="149" t="str">
        <f t="shared" si="4"/>
        <v/>
      </c>
      <c r="H55" s="157"/>
      <c r="I55" s="150" t="str">
        <f t="shared" si="5"/>
        <v/>
      </c>
      <c r="J55" s="188"/>
      <c r="K55" s="151" t="e">
        <f t="shared" ref="K55" si="49">IF(I55="Ниже предела","",I55*J54)</f>
        <v>#VALUE!</v>
      </c>
      <c r="L55" s="190"/>
      <c r="M55" s="192"/>
      <c r="N55" s="153"/>
      <c r="O55" s="155"/>
    </row>
    <row r="56" spans="1:15" ht="20.100000000000001" customHeight="1">
      <c r="A56" s="175">
        <v>13</v>
      </c>
      <c r="B56" s="177">
        <v>5</v>
      </c>
      <c r="C56" s="178"/>
      <c r="D56" s="167" t="s">
        <v>10</v>
      </c>
      <c r="E56" s="168"/>
      <c r="F56" s="3"/>
      <c r="G56" s="149" t="str">
        <f t="shared" si="4"/>
        <v/>
      </c>
      <c r="H56" s="156" t="str">
        <f>IF(OR(F56="",F57=""),"",STDEV(F56:F57)/AVERAGE(F56:F57))</f>
        <v/>
      </c>
      <c r="I56" s="150" t="str">
        <f t="shared" si="5"/>
        <v/>
      </c>
      <c r="J56" s="187">
        <f t="shared" ref="J56" si="50">IF(D56="Молоко, молочные смеси, мороженое",10,IF(D56="Сгущенное молоко",40,IF(D56="Масло 50-84%",25,IF(D56="Сыворотка",20,IF(D56="Мясо, рыба",10,IF(D56="Готовые мясные продукты, жиры, субпрод.",20,IF(D56="Кисломолочные продукты, творог",10,IF(D56="Сыр",24,IF(D56="Яйца, порошок яичный",60,IF(D56="Мед",50,))))))))))</f>
        <v>40</v>
      </c>
      <c r="K56" s="151" t="e">
        <f t="shared" ref="K56" si="51">IF(I56="Ниже предела","",I56*J56)</f>
        <v>#VALUE!</v>
      </c>
      <c r="L56" s="189" t="e">
        <f>IF(OR(K56="",K57=""),"",AVERAGE(K56:K57))</f>
        <v>#VALUE!</v>
      </c>
      <c r="M56" s="191" t="e">
        <f>IF(L56="","",IF(AND(D56="Молоко, молочные смеси, мороженое",L56&lt;=0.0005),"&lt;",IF(AND(D56="Сгущенное молоко",L56&lt;=0.004),"&lt;",IF(AND(D56="Масло 50%",L56&lt;=0.003),"&lt;",IF(AND(D56="Масло 65, 67%",L56&lt;=0.003),"&lt;",IF(AND(D56="Масло 70, 72,5%",L56&lt;=0.003),"&lt;",IF(AND(D56="Масло 75, 78%",L56&lt;=0.003),"&lt;",IF(AND(D56="Масло 82,5, 84%",L56&lt;=0.003),"&lt;",IF(AND(D56="Сыворотка",L56&lt;=0.003),"&lt;",IF(AND(D56="Мясо, рыба",L56&lt;=0.002),"&lt;",IF(AND(D56="Готовые мясные продукты, жиры, субпрод.",L56&lt;=0.005),"&lt;",IF(AND(D56="Кисломолочные продукты, творог",L56&lt;=0.002),"&lt;",IF(AND(D56="Сыр",L56&lt;=0.004),"&lt;",IF(AND(D56="Яйца, порошок яичный",L56&lt;=0.006),"&lt;",IF(AND(D56="Мед",L56&lt;=0.004),"&lt;","&gt;")))))))))))))))</f>
        <v>#VALUE!</v>
      </c>
      <c r="N56" s="152" t="e">
        <f t="shared" ref="N56" si="52">IF(M56="","",IF(L56&lt;=10,"Соответствует","Не соответствует"))</f>
        <v>#VALUE!</v>
      </c>
      <c r="O56" s="154"/>
    </row>
    <row r="57" spans="1:15" ht="20.100000000000001" customHeight="1">
      <c r="A57" s="176"/>
      <c r="B57" s="179"/>
      <c r="C57" s="155"/>
      <c r="D57" s="169"/>
      <c r="E57" s="170"/>
      <c r="F57" s="3"/>
      <c r="G57" s="149" t="str">
        <f t="shared" si="4"/>
        <v/>
      </c>
      <c r="H57" s="157"/>
      <c r="I57" s="150" t="str">
        <f t="shared" si="5"/>
        <v/>
      </c>
      <c r="J57" s="188"/>
      <c r="K57" s="151" t="e">
        <f t="shared" ref="K57" si="53">IF(I57="Ниже предела","",I57*J56)</f>
        <v>#VALUE!</v>
      </c>
      <c r="L57" s="190"/>
      <c r="M57" s="192"/>
      <c r="N57" s="153"/>
      <c r="O57" s="155"/>
    </row>
    <row r="58" spans="1:15" ht="20.100000000000001" customHeight="1">
      <c r="A58" s="175">
        <v>14</v>
      </c>
      <c r="B58" s="177">
        <v>6</v>
      </c>
      <c r="C58" s="178"/>
      <c r="D58" s="167"/>
      <c r="E58" s="168"/>
      <c r="F58" s="3"/>
      <c r="G58" s="149" t="str">
        <f t="shared" si="4"/>
        <v/>
      </c>
      <c r="H58" s="156" t="str">
        <f>IF(OR(F58="",F59=""),"",STDEV(F58:F59)/AVERAGE(F58:F59))</f>
        <v/>
      </c>
      <c r="I58" s="150" t="str">
        <f t="shared" si="5"/>
        <v/>
      </c>
      <c r="J58" s="187">
        <f t="shared" ref="J58" si="54">IF(D58="Молоко, молочные смеси, мороженое",10,IF(D58="Сгущенное молоко",40,IF(D58="Масло 50-84%",25,IF(D58="Сыворотка",20,IF(D58="Мясо, рыба",10,IF(D58="Готовые мясные продукты, жиры, субпрод.",20,IF(D58="Кисломолочные продукты, творог",10,IF(D58="Сыр",24,IF(D58="Яйца, порошок яичный",60,IF(D58="Мед",50,))))))))))</f>
        <v>0</v>
      </c>
      <c r="K58" s="151" t="e">
        <f t="shared" ref="K58" si="55">IF(I58="Ниже предела","",I58*J58)</f>
        <v>#VALUE!</v>
      </c>
      <c r="L58" s="189" t="e">
        <f>IF(OR(K58="",K59=""),"",AVERAGE(K58:K59))</f>
        <v>#VALUE!</v>
      </c>
      <c r="M58" s="191" t="e">
        <f>IF(L58="","",IF(AND(D58="Молоко, молочные смеси, мороженое",L58&lt;=0.0005),"&lt;",IF(AND(D58="Сгущенное молоко",L58&lt;=0.004),"&lt;",IF(AND(D58="Масло 50%",L58&lt;=0.003),"&lt;",IF(AND(D58="Масло 65, 67%",L58&lt;=0.003),"&lt;",IF(AND(D58="Масло 70, 72,5%",L58&lt;=0.003),"&lt;",IF(AND(D58="Масло 75, 78%",L58&lt;=0.003),"&lt;",IF(AND(D58="Масло 82,5, 84%",L58&lt;=0.003),"&lt;",IF(AND(D58="Сыворотка",L58&lt;=0.003),"&lt;",IF(AND(D58="Мясо, рыба",L58&lt;=0.002),"&lt;",IF(AND(D58="Готовые мясные продукты, жиры, субпрод.",L58&lt;=0.005),"&lt;",IF(AND(D58="Кисломолочные продукты, творог",L58&lt;=0.002),"&lt;",IF(AND(D58="Сыр",L58&lt;=0.004),"&lt;",IF(AND(D58="Яйца, порошок яичный",L58&lt;=0.006),"&lt;",IF(AND(D58="Мед",L58&lt;=0.004),"&lt;","&gt;")))))))))))))))</f>
        <v>#VALUE!</v>
      </c>
      <c r="N58" s="152" t="e">
        <f t="shared" ref="N58" si="56">IF(M58="","",IF(L58&lt;=10,"Соответствует","Не соответствует"))</f>
        <v>#VALUE!</v>
      </c>
      <c r="O58" s="154"/>
    </row>
    <row r="59" spans="1:15" ht="20.100000000000001" customHeight="1">
      <c r="A59" s="176"/>
      <c r="B59" s="179"/>
      <c r="C59" s="155"/>
      <c r="D59" s="169"/>
      <c r="E59" s="170"/>
      <c r="F59" s="3"/>
      <c r="G59" s="149" t="str">
        <f t="shared" si="4"/>
        <v/>
      </c>
      <c r="H59" s="157"/>
      <c r="I59" s="150" t="str">
        <f t="shared" si="5"/>
        <v/>
      </c>
      <c r="J59" s="188"/>
      <c r="K59" s="151" t="e">
        <f t="shared" ref="K59" si="57">IF(I59="Ниже предела","",I59*J58)</f>
        <v>#VALUE!</v>
      </c>
      <c r="L59" s="190"/>
      <c r="M59" s="192"/>
      <c r="N59" s="153"/>
      <c r="O59" s="155"/>
    </row>
    <row r="60" spans="1:15" ht="20.100000000000001" customHeight="1">
      <c r="A60" s="175">
        <v>15</v>
      </c>
      <c r="B60" s="177">
        <v>7</v>
      </c>
      <c r="C60" s="178"/>
      <c r="D60" s="167" t="s">
        <v>12</v>
      </c>
      <c r="E60" s="168"/>
      <c r="F60" s="3"/>
      <c r="G60" s="149" t="str">
        <f t="shared" si="4"/>
        <v/>
      </c>
      <c r="H60" s="156" t="str">
        <f>IF(OR(F60="",F61=""),"",STDEV(F60:F61)/AVERAGE(F60:F61))</f>
        <v/>
      </c>
      <c r="I60" s="150" t="str">
        <f t="shared" si="5"/>
        <v/>
      </c>
      <c r="J60" s="187">
        <f t="shared" ref="J60" si="58">IF(D60="Молоко, молочные смеси, мороженое",10,IF(D60="Сгущенное молоко",40,IF(D60="Масло 50-84%",25,IF(D60="Сыворотка",20,IF(D60="Мясо, рыба",10,IF(D60="Готовые мясные продукты, жиры, субпрод.",20,IF(D60="Кисломолочные продукты, творог",10,IF(D60="Сыр",24,IF(D60="Яйца, порошок яичный",60,IF(D60="Мед",50,))))))))))</f>
        <v>50</v>
      </c>
      <c r="K60" s="151" t="e">
        <f t="shared" ref="K60" si="59">IF(I60="Ниже предела","",I60*J60)</f>
        <v>#VALUE!</v>
      </c>
      <c r="L60" s="189" t="e">
        <f>IF(OR(K60="",K61=""),"",AVERAGE(K60:K61))</f>
        <v>#VALUE!</v>
      </c>
      <c r="M60" s="191" t="e">
        <f>IF(L60="","",IF(AND(D60="Молоко, молочные смеси, мороженое",L60&lt;=0.0005),"&lt;",IF(AND(D60="Сгущенное молоко",L60&lt;=0.004),"&lt;",IF(AND(D60="Масло 50%",L60&lt;=0.003),"&lt;",IF(AND(D60="Масло 65, 67%",L60&lt;=0.003),"&lt;",IF(AND(D60="Масло 70, 72,5%",L60&lt;=0.003),"&lt;",IF(AND(D60="Масло 75, 78%",L60&lt;=0.003),"&lt;",IF(AND(D60="Масло 82,5, 84%",L60&lt;=0.003),"&lt;",IF(AND(D60="Сыворотка",L60&lt;=0.003),"&lt;",IF(AND(D60="Мясо, рыба",L60&lt;=0.002),"&lt;",IF(AND(D60="Готовые мясные продукты, жиры, субпрод.",L60&lt;=0.005),"&lt;",IF(AND(D60="Кисломолочные продукты, творог",L60&lt;=0.002),"&lt;",IF(AND(D60="Сыр",L60&lt;=0.004),"&lt;",IF(AND(D60="Яйца, порошок яичный",L60&lt;=0.006),"&lt;",IF(AND(D60="Мед",L60&lt;=0.004),"&lt;","&gt;")))))))))))))))</f>
        <v>#VALUE!</v>
      </c>
      <c r="N60" s="152" t="e">
        <f t="shared" ref="N60" si="60">IF(M60="","",IF(L60&lt;=10,"Соответствует","Не соответствует"))</f>
        <v>#VALUE!</v>
      </c>
      <c r="O60" s="154"/>
    </row>
    <row r="61" spans="1:15" ht="20.100000000000001" customHeight="1">
      <c r="A61" s="176"/>
      <c r="B61" s="179"/>
      <c r="C61" s="155"/>
      <c r="D61" s="169"/>
      <c r="E61" s="170"/>
      <c r="F61" s="3"/>
      <c r="G61" s="149" t="str">
        <f t="shared" si="4"/>
        <v/>
      </c>
      <c r="H61" s="157"/>
      <c r="I61" s="150" t="str">
        <f t="shared" si="5"/>
        <v/>
      </c>
      <c r="J61" s="188"/>
      <c r="K61" s="151" t="e">
        <f t="shared" ref="K61" si="61">IF(I61="Ниже предела","",I61*J60)</f>
        <v>#VALUE!</v>
      </c>
      <c r="L61" s="190"/>
      <c r="M61" s="192"/>
      <c r="N61" s="153"/>
      <c r="O61" s="155"/>
    </row>
    <row r="62" spans="1:15" ht="20.100000000000001" customHeight="1">
      <c r="A62" s="175">
        <v>16</v>
      </c>
      <c r="B62" s="177">
        <v>8</v>
      </c>
      <c r="C62" s="178"/>
      <c r="D62" s="167" t="s">
        <v>65</v>
      </c>
      <c r="E62" s="168"/>
      <c r="F62" s="3"/>
      <c r="G62" s="149" t="str">
        <f t="shared" si="4"/>
        <v/>
      </c>
      <c r="H62" s="156" t="str">
        <f>IF(OR(F62="",F63=""),"",STDEV(F62:F63)/AVERAGE(F62:F63))</f>
        <v/>
      </c>
      <c r="I62" s="150" t="str">
        <f t="shared" si="5"/>
        <v/>
      </c>
      <c r="J62" s="187">
        <f t="shared" ref="J62" si="62">IF(D62="Молоко, молочные смеси, мороженое",10,IF(D62="Сгущенное молоко",40,IF(D62="Масло 50-84%",25,IF(D62="Сыворотка",20,IF(D62="Мясо, рыба",10,IF(D62="Готовые мясные продукты, жиры, субпрод.",20,IF(D62="Кисломолочные продукты, творог",10,IF(D62="Сыр",24,IF(D62="Яйца, порошок яичный",60,IF(D62="Мед",50,))))))))))</f>
        <v>10</v>
      </c>
      <c r="K62" s="151" t="e">
        <f t="shared" ref="K62" si="63">IF(I62="Ниже предела","",I62*J62)</f>
        <v>#VALUE!</v>
      </c>
      <c r="L62" s="189" t="e">
        <f>IF(OR(K62="",K63=""),"",AVERAGE(K62:K63))</f>
        <v>#VALUE!</v>
      </c>
      <c r="M62" s="191" t="e">
        <f>IF(L62="","",IF(AND(D62="Молоко, молочные смеси, мороженое",L62&lt;=0.0005),"&lt;",IF(AND(D62="Сгущенное молоко",L62&lt;=0.004),"&lt;",IF(AND(D62="Масло 50%",L62&lt;=0.003),"&lt;",IF(AND(D62="Масло 65, 67%",L62&lt;=0.003),"&lt;",IF(AND(D62="Масло 70, 72,5%",L62&lt;=0.003),"&lt;",IF(AND(D62="Масло 75, 78%",L62&lt;=0.003),"&lt;",IF(AND(D62="Масло 82,5, 84%",L62&lt;=0.003),"&lt;",IF(AND(D62="Сыворотка",L62&lt;=0.003),"&lt;",IF(AND(D62="Мясо, рыба",L62&lt;=0.002),"&lt;",IF(AND(D62="Готовые мясные продукты, жиры, субпрод.",L62&lt;=0.005),"&lt;",IF(AND(D62="Кисломолочные продукты, творог",L62&lt;=0.002),"&lt;",IF(AND(D62="Сыр",L62&lt;=0.004),"&lt;",IF(AND(D62="Яйца, порошок яичный",L62&lt;=0.006),"&lt;",IF(AND(D62="Мед",L62&lt;=0.004),"&lt;","&gt;")))))))))))))))</f>
        <v>#VALUE!</v>
      </c>
      <c r="N62" s="152" t="e">
        <f t="shared" ref="N62" si="64">IF(M62="","",IF(L62&lt;=10,"Соответствует","Не соответствует"))</f>
        <v>#VALUE!</v>
      </c>
      <c r="O62" s="154"/>
    </row>
    <row r="63" spans="1:15" ht="20.100000000000001" customHeight="1">
      <c r="A63" s="176"/>
      <c r="B63" s="179"/>
      <c r="C63" s="155"/>
      <c r="D63" s="169"/>
      <c r="E63" s="170"/>
      <c r="F63" s="3"/>
      <c r="G63" s="149" t="str">
        <f t="shared" si="4"/>
        <v/>
      </c>
      <c r="H63" s="157"/>
      <c r="I63" s="150" t="str">
        <f t="shared" si="5"/>
        <v/>
      </c>
      <c r="J63" s="188"/>
      <c r="K63" s="151" t="e">
        <f t="shared" ref="K63" si="65">IF(I63="Ниже предела","",I63*J62)</f>
        <v>#VALUE!</v>
      </c>
      <c r="L63" s="190"/>
      <c r="M63" s="192"/>
      <c r="N63" s="153"/>
      <c r="O63" s="155"/>
    </row>
    <row r="64" spans="1:15" ht="20.100000000000001" customHeight="1">
      <c r="A64" s="175">
        <v>17</v>
      </c>
      <c r="B64" s="177">
        <v>9</v>
      </c>
      <c r="C64" s="178"/>
      <c r="D64" s="167" t="s">
        <v>12</v>
      </c>
      <c r="E64" s="168"/>
      <c r="F64" s="3"/>
      <c r="G64" s="149" t="str">
        <f t="shared" si="4"/>
        <v/>
      </c>
      <c r="H64" s="156" t="str">
        <f>IF(OR(F64="",F65=""),"",STDEV(F64:F65)/AVERAGE(F64:F65))</f>
        <v/>
      </c>
      <c r="I64" s="150" t="str">
        <f t="shared" ref="I64:I95" si="66">IF(G64="","",IF(G64&gt;$F$16,"Ниже предела",IF(G64&gt;$F$17,EXP((G64-$D$25)/$C$25),IF(G64&gt;$F$18,EXP((G64-$D$26)/$C$26),IF(G64&gt;$F$19,EXP((G64-$D$27)/$C$27),EXP((G64-$D$28)/$C$28))))))</f>
        <v/>
      </c>
      <c r="J64" s="187">
        <f t="shared" ref="J64" si="67">IF(D64="Молоко, молочные смеси, мороженое",10,IF(D64="Сгущенное молоко",40,IF(D64="Масло 50-84%",25,IF(D64="Сыворотка",20,IF(D64="Мясо, рыба",10,IF(D64="Готовые мясные продукты, жиры, субпрод.",20,IF(D64="Кисломолочные продукты, творог",10,IF(D64="Сыр",24,IF(D64="Яйца, порошок яичный",60,IF(D64="Мед",50,))))))))))</f>
        <v>50</v>
      </c>
      <c r="K64" s="151" t="e">
        <f t="shared" ref="K64" si="68">IF(I64="Ниже предела","",I64*J64)</f>
        <v>#VALUE!</v>
      </c>
      <c r="L64" s="189" t="e">
        <f>IF(OR(K64="",K65=""),"",AVERAGE(K64:K65))</f>
        <v>#VALUE!</v>
      </c>
      <c r="M64" s="191" t="e">
        <f>IF(L64="","",IF(AND(D64="Молоко, молочные смеси, мороженое",L64&lt;=0.0005),"&lt;",IF(AND(D64="Сгущенное молоко",L64&lt;=0.004),"&lt;",IF(AND(D64="Масло 50%",L64&lt;=0.003),"&lt;",IF(AND(D64="Масло 65, 67%",L64&lt;=0.003),"&lt;",IF(AND(D64="Масло 70, 72,5%",L64&lt;=0.003),"&lt;",IF(AND(D64="Масло 75, 78%",L64&lt;=0.003),"&lt;",IF(AND(D64="Масло 82,5, 84%",L64&lt;=0.003),"&lt;",IF(AND(D64="Сыворотка",L64&lt;=0.003),"&lt;",IF(AND(D64="Мясо, рыба",L64&lt;=0.002),"&lt;",IF(AND(D64="Готовые мясные продукты, жиры, субпрод.",L64&lt;=0.005),"&lt;",IF(AND(D64="Кисломолочные продукты, творог",L64&lt;=0.002),"&lt;",IF(AND(D64="Сыр",L64&lt;=0.004),"&lt;",IF(AND(D64="Яйца, порошок яичный",L64&lt;=0.006),"&lt;",IF(AND(D64="Мед",L64&lt;=0.004),"&lt;","&gt;")))))))))))))))</f>
        <v>#VALUE!</v>
      </c>
      <c r="N64" s="152" t="e">
        <f t="shared" ref="N64" si="69">IF(M64="","",IF(L64&lt;=10,"Соответствует","Не соответствует"))</f>
        <v>#VALUE!</v>
      </c>
      <c r="O64" s="154"/>
    </row>
    <row r="65" spans="1:15" ht="20.100000000000001" customHeight="1">
      <c r="A65" s="176"/>
      <c r="B65" s="179"/>
      <c r="C65" s="155"/>
      <c r="D65" s="169"/>
      <c r="E65" s="170"/>
      <c r="F65" s="3"/>
      <c r="G65" s="149" t="str">
        <f t="shared" si="4"/>
        <v/>
      </c>
      <c r="H65" s="157"/>
      <c r="I65" s="150" t="str">
        <f t="shared" si="66"/>
        <v/>
      </c>
      <c r="J65" s="188"/>
      <c r="K65" s="151" t="e">
        <f t="shared" ref="K65" si="70">IF(I65="Ниже предела","",I65*J64)</f>
        <v>#VALUE!</v>
      </c>
      <c r="L65" s="190"/>
      <c r="M65" s="192"/>
      <c r="N65" s="153"/>
      <c r="O65" s="155"/>
    </row>
    <row r="66" spans="1:15" ht="20.100000000000001" customHeight="1">
      <c r="A66" s="175">
        <v>18</v>
      </c>
      <c r="B66" s="177">
        <v>2</v>
      </c>
      <c r="C66" s="178"/>
      <c r="D66" s="167" t="s">
        <v>12</v>
      </c>
      <c r="E66" s="168"/>
      <c r="F66" s="3"/>
      <c r="G66" s="149" t="str">
        <f t="shared" si="4"/>
        <v/>
      </c>
      <c r="H66" s="156" t="str">
        <f>IF(OR(F66="",F67=""),"",STDEV(F66:F67)/AVERAGE(F66:F67))</f>
        <v/>
      </c>
      <c r="I66" s="150" t="str">
        <f t="shared" si="66"/>
        <v/>
      </c>
      <c r="J66" s="187">
        <f t="shared" ref="J66" si="71">IF(D66="Молоко, молочные смеси, мороженое",10,IF(D66="Сгущенное молоко",40,IF(D66="Масло 50-84%",25,IF(D66="Сыворотка",20,IF(D66="Мясо, рыба",10,IF(D66="Готовые мясные продукты, жиры, субпрод.",20,IF(D66="Кисломолочные продукты, творог",10,IF(D66="Сыр",24,IF(D66="Яйца, порошок яичный",60,IF(D66="Мед",50,))))))))))</f>
        <v>50</v>
      </c>
      <c r="K66" s="151" t="e">
        <f t="shared" ref="K66" si="72">IF(I66="Ниже предела","",I66*J66)</f>
        <v>#VALUE!</v>
      </c>
      <c r="L66" s="189" t="e">
        <f>IF(OR(K66="",K67=""),"",AVERAGE(K66:K67))</f>
        <v>#VALUE!</v>
      </c>
      <c r="M66" s="191" t="e">
        <f>IF(L66="","",IF(AND(D66="Молоко, молочные смеси, мороженое",L66&lt;=0.0005),"&lt;",IF(AND(D66="Сгущенное молоко",L66&lt;=0.004),"&lt;",IF(AND(D66="Масло 50%",L66&lt;=0.003),"&lt;",IF(AND(D66="Масло 65, 67%",L66&lt;=0.003),"&lt;",IF(AND(D66="Масло 70, 72,5%",L66&lt;=0.003),"&lt;",IF(AND(D66="Масло 75, 78%",L66&lt;=0.003),"&lt;",IF(AND(D66="Масло 82,5, 84%",L66&lt;=0.003),"&lt;",IF(AND(D66="Сыворотка",L66&lt;=0.003),"&lt;",IF(AND(D66="Мясо, рыба",L66&lt;=0.002),"&lt;",IF(AND(D66="Готовые мясные продукты, жиры, субпрод.",L66&lt;=0.005),"&lt;",IF(AND(D66="Кисломолочные продукты, творог",L66&lt;=0.002),"&lt;",IF(AND(D66="Сыр",L66&lt;=0.004),"&lt;",IF(AND(D66="Яйца, порошок яичный",L66&lt;=0.006),"&lt;",IF(AND(D66="Мед",L66&lt;=0.004),"&lt;","&gt;")))))))))))))))</f>
        <v>#VALUE!</v>
      </c>
      <c r="N66" s="152" t="e">
        <f t="shared" ref="N66" si="73">IF(M66="","",IF(L66&lt;=10,"Соответствует","Не соответствует"))</f>
        <v>#VALUE!</v>
      </c>
      <c r="O66" s="154"/>
    </row>
    <row r="67" spans="1:15" ht="20.100000000000001" customHeight="1">
      <c r="A67" s="176"/>
      <c r="B67" s="179"/>
      <c r="C67" s="155"/>
      <c r="D67" s="169"/>
      <c r="E67" s="170"/>
      <c r="F67" s="3"/>
      <c r="G67" s="149" t="str">
        <f t="shared" si="4"/>
        <v/>
      </c>
      <c r="H67" s="157"/>
      <c r="I67" s="150" t="str">
        <f t="shared" si="66"/>
        <v/>
      </c>
      <c r="J67" s="188"/>
      <c r="K67" s="151" t="e">
        <f t="shared" ref="K67" si="74">IF(I67="Ниже предела","",I67*J66)</f>
        <v>#VALUE!</v>
      </c>
      <c r="L67" s="190"/>
      <c r="M67" s="192"/>
      <c r="N67" s="153"/>
      <c r="O67" s="155"/>
    </row>
    <row r="68" spans="1:15" ht="20.100000000000001" customHeight="1">
      <c r="A68" s="175">
        <v>19</v>
      </c>
      <c r="B68" s="177">
        <v>3</v>
      </c>
      <c r="C68" s="178"/>
      <c r="D68" s="167" t="s">
        <v>12</v>
      </c>
      <c r="E68" s="168"/>
      <c r="F68" s="3"/>
      <c r="G68" s="149" t="str">
        <f t="shared" si="4"/>
        <v/>
      </c>
      <c r="H68" s="156" t="str">
        <f>IF(OR(F68="",F69=""),"",STDEV(F68:F69)/AVERAGE(F68:F69))</f>
        <v/>
      </c>
      <c r="I68" s="150" t="str">
        <f t="shared" si="66"/>
        <v/>
      </c>
      <c r="J68" s="187">
        <f t="shared" ref="J68" si="75">IF(D68="Молоко, молочные смеси, мороженое",10,IF(D68="Сгущенное молоко",40,IF(D68="Масло 50-84%",25,IF(D68="Сыворотка",20,IF(D68="Мясо, рыба",10,IF(D68="Готовые мясные продукты, жиры, субпрод.",20,IF(D68="Кисломолочные продукты, творог",10,IF(D68="Сыр",24,IF(D68="Яйца, порошок яичный",60,IF(D68="Мед",50,))))))))))</f>
        <v>50</v>
      </c>
      <c r="K68" s="151" t="e">
        <f t="shared" ref="K68" si="76">IF(I68="Ниже предела","",I68*J68)</f>
        <v>#VALUE!</v>
      </c>
      <c r="L68" s="189" t="e">
        <f>IF(OR(K68="",K69=""),"",AVERAGE(K68:K69))</f>
        <v>#VALUE!</v>
      </c>
      <c r="M68" s="191" t="e">
        <f>IF(L68="","",IF(AND(D68="Молоко, молочные смеси, мороженое",L68&lt;=0.0005),"&lt;",IF(AND(D68="Сгущенное молоко",L68&lt;=0.004),"&lt;",IF(AND(D68="Масло 50%",L68&lt;=0.003),"&lt;",IF(AND(D68="Масло 65, 67%",L68&lt;=0.003),"&lt;",IF(AND(D68="Масло 70, 72,5%",L68&lt;=0.003),"&lt;",IF(AND(D68="Масло 75, 78%",L68&lt;=0.003),"&lt;",IF(AND(D68="Масло 82,5, 84%",L68&lt;=0.003),"&lt;",IF(AND(D68="Сыворотка",L68&lt;=0.003),"&lt;",IF(AND(D68="Мясо, рыба",L68&lt;=0.002),"&lt;",IF(AND(D68="Готовые мясные продукты, жиры, субпрод.",L68&lt;=0.005),"&lt;",IF(AND(D68="Кисломолочные продукты, творог",L68&lt;=0.002),"&lt;",IF(AND(D68="Сыр",L68&lt;=0.004),"&lt;",IF(AND(D68="Яйца, порошок яичный",L68&lt;=0.006),"&lt;",IF(AND(D68="Мед",L68&lt;=0.004),"&lt;","&gt;")))))))))))))))</f>
        <v>#VALUE!</v>
      </c>
      <c r="N68" s="152" t="e">
        <f t="shared" ref="N68" si="77">IF(M68="","",IF(L68&lt;=10,"Соответствует","Не соответствует"))</f>
        <v>#VALUE!</v>
      </c>
      <c r="O68" s="154"/>
    </row>
    <row r="69" spans="1:15" ht="20.100000000000001" customHeight="1">
      <c r="A69" s="176"/>
      <c r="B69" s="179"/>
      <c r="C69" s="155"/>
      <c r="D69" s="169"/>
      <c r="E69" s="170"/>
      <c r="F69" s="3"/>
      <c r="G69" s="149" t="str">
        <f t="shared" si="4"/>
        <v/>
      </c>
      <c r="H69" s="157"/>
      <c r="I69" s="150" t="str">
        <f t="shared" si="66"/>
        <v/>
      </c>
      <c r="J69" s="188"/>
      <c r="K69" s="151" t="e">
        <f t="shared" ref="K69" si="78">IF(I69="Ниже предела","",I69*J68)</f>
        <v>#VALUE!</v>
      </c>
      <c r="L69" s="190"/>
      <c r="M69" s="192"/>
      <c r="N69" s="153"/>
      <c r="O69" s="155"/>
    </row>
    <row r="70" spans="1:15" ht="20.100000000000001" customHeight="1">
      <c r="A70" s="175">
        <v>20</v>
      </c>
      <c r="B70" s="177">
        <v>4</v>
      </c>
      <c r="C70" s="178"/>
      <c r="D70" s="167" t="s">
        <v>12</v>
      </c>
      <c r="E70" s="168"/>
      <c r="F70" s="3"/>
      <c r="G70" s="149" t="str">
        <f t="shared" si="4"/>
        <v/>
      </c>
      <c r="H70" s="156" t="str">
        <f>IF(OR(F70="",F71=""),"",STDEV(F70:F71)/AVERAGE(F70:F71))</f>
        <v/>
      </c>
      <c r="I70" s="150" t="str">
        <f t="shared" si="66"/>
        <v/>
      </c>
      <c r="J70" s="187">
        <f t="shared" ref="J70" si="79">IF(D70="Молоко, молочные смеси, мороженое",10,IF(D70="Сгущенное молоко",40,IF(D70="Масло 50-84%",25,IF(D70="Сыворотка",20,IF(D70="Мясо, рыба",10,IF(D70="Готовые мясные продукты, жиры, субпрод.",20,IF(D70="Кисломолочные продукты, творог",10,IF(D70="Сыр",24,IF(D70="Яйца, порошок яичный",60,IF(D70="Мед",50,))))))))))</f>
        <v>50</v>
      </c>
      <c r="K70" s="151" t="e">
        <f t="shared" ref="K70" si="80">IF(I70="Ниже предела","",I70*J70)</f>
        <v>#VALUE!</v>
      </c>
      <c r="L70" s="189" t="e">
        <f>IF(OR(K70="",K71=""),"",AVERAGE(K70:K71))</f>
        <v>#VALUE!</v>
      </c>
      <c r="M70" s="191" t="e">
        <f>IF(L70="","",IF(AND(D70="Молоко, молочные смеси, мороженое",L70&lt;=0.0005),"&lt;",IF(AND(D70="Сгущенное молоко",L70&lt;=0.004),"&lt;",IF(AND(D70="Масло 50%",L70&lt;=0.003),"&lt;",IF(AND(D70="Масло 65, 67%",L70&lt;=0.003),"&lt;",IF(AND(D70="Масло 70, 72,5%",L70&lt;=0.003),"&lt;",IF(AND(D70="Масло 75, 78%",L70&lt;=0.003),"&lt;",IF(AND(D70="Масло 82,5, 84%",L70&lt;=0.003),"&lt;",IF(AND(D70="Сыворотка",L70&lt;=0.003),"&lt;",IF(AND(D70="Мясо, рыба",L70&lt;=0.002),"&lt;",IF(AND(D70="Готовые мясные продукты, жиры, субпрод.",L70&lt;=0.005),"&lt;",IF(AND(D70="Кисломолочные продукты, творог",L70&lt;=0.002),"&lt;",IF(AND(D70="Сыр",L70&lt;=0.004),"&lt;",IF(AND(D70="Яйца, порошок яичный",L70&lt;=0.006),"&lt;",IF(AND(D70="Мед",L70&lt;=0.004),"&lt;","&gt;")))))))))))))))</f>
        <v>#VALUE!</v>
      </c>
      <c r="N70" s="152" t="e">
        <f t="shared" ref="N70" si="81">IF(M70="","",IF(L70&lt;=10,"Соответствует","Не соответствует"))</f>
        <v>#VALUE!</v>
      </c>
      <c r="O70" s="154"/>
    </row>
    <row r="71" spans="1:15" ht="20.100000000000001" customHeight="1">
      <c r="A71" s="176"/>
      <c r="B71" s="179"/>
      <c r="C71" s="155"/>
      <c r="D71" s="169"/>
      <c r="E71" s="170"/>
      <c r="F71" s="3"/>
      <c r="G71" s="149" t="str">
        <f t="shared" si="4"/>
        <v/>
      </c>
      <c r="H71" s="157"/>
      <c r="I71" s="150" t="str">
        <f t="shared" si="66"/>
        <v/>
      </c>
      <c r="J71" s="188"/>
      <c r="K71" s="151" t="e">
        <f t="shared" ref="K71" si="82">IF(I71="Ниже предела","",I71*J70)</f>
        <v>#VALUE!</v>
      </c>
      <c r="L71" s="190"/>
      <c r="M71" s="192"/>
      <c r="N71" s="153"/>
      <c r="O71" s="155"/>
    </row>
    <row r="72" spans="1:15" ht="20.100000000000001" customHeight="1">
      <c r="A72" s="175">
        <v>21</v>
      </c>
      <c r="B72" s="177">
        <v>5</v>
      </c>
      <c r="C72" s="178"/>
      <c r="D72" s="167" t="s">
        <v>12</v>
      </c>
      <c r="E72" s="168"/>
      <c r="F72" s="3"/>
      <c r="G72" s="149" t="str">
        <f t="shared" si="4"/>
        <v/>
      </c>
      <c r="H72" s="156" t="str">
        <f>IF(OR(F72="",F73=""),"",STDEV(F72:F73)/AVERAGE(F72:F73))</f>
        <v/>
      </c>
      <c r="I72" s="150" t="str">
        <f t="shared" si="66"/>
        <v/>
      </c>
      <c r="J72" s="187">
        <f t="shared" ref="J72" si="83">IF(D72="Молоко, молочные смеси, мороженое",10,IF(D72="Сгущенное молоко",40,IF(D72="Масло 50-84%",25,IF(D72="Сыворотка",20,IF(D72="Мясо, рыба",10,IF(D72="Готовые мясные продукты, жиры, субпрод.",20,IF(D72="Кисломолочные продукты, творог",10,IF(D72="Сыр",24,IF(D72="Яйца, порошок яичный",60,IF(D72="Мед",50,))))))))))</f>
        <v>50</v>
      </c>
      <c r="K72" s="151" t="e">
        <f t="shared" ref="K72" si="84">IF(I72="Ниже предела","",I72*J72)</f>
        <v>#VALUE!</v>
      </c>
      <c r="L72" s="189" t="e">
        <f>IF(OR(K72="",K73=""),"",AVERAGE(K72:K73))</f>
        <v>#VALUE!</v>
      </c>
      <c r="M72" s="191" t="e">
        <f>IF(L72="","",IF(AND(D72="Молоко, молочные смеси, мороженое",L72&lt;=0.0005),"&lt;",IF(AND(D72="Сгущенное молоко",L72&lt;=0.004),"&lt;",IF(AND(D72="Масло 50%",L72&lt;=0.003),"&lt;",IF(AND(D72="Масло 65, 67%",L72&lt;=0.003),"&lt;",IF(AND(D72="Масло 70, 72,5%",L72&lt;=0.003),"&lt;",IF(AND(D72="Масло 75, 78%",L72&lt;=0.003),"&lt;",IF(AND(D72="Масло 82,5, 84%",L72&lt;=0.003),"&lt;",IF(AND(D72="Сыворотка",L72&lt;=0.003),"&lt;",IF(AND(D72="Мясо, рыба",L72&lt;=0.002),"&lt;",IF(AND(D72="Готовые мясные продукты, жиры, субпрод.",L72&lt;=0.005),"&lt;",IF(AND(D72="Кисломолочные продукты, творог",L72&lt;=0.002),"&lt;",IF(AND(D72="Сыр",L72&lt;=0.004),"&lt;",IF(AND(D72="Яйца, порошок яичный",L72&lt;=0.006),"&lt;",IF(AND(D72="Мед",L72&lt;=0.004),"&lt;","&gt;")))))))))))))))</f>
        <v>#VALUE!</v>
      </c>
      <c r="N72" s="152" t="e">
        <f t="shared" ref="N72" si="85">IF(M72="","",IF(L72&lt;=10,"Соответствует","Не соответствует"))</f>
        <v>#VALUE!</v>
      </c>
      <c r="O72" s="154"/>
    </row>
    <row r="73" spans="1:15" ht="20.100000000000001" customHeight="1">
      <c r="A73" s="176"/>
      <c r="B73" s="179"/>
      <c r="C73" s="155"/>
      <c r="D73" s="169"/>
      <c r="E73" s="170"/>
      <c r="F73" s="3"/>
      <c r="G73" s="149" t="str">
        <f t="shared" si="4"/>
        <v/>
      </c>
      <c r="H73" s="157"/>
      <c r="I73" s="150" t="str">
        <f t="shared" si="66"/>
        <v/>
      </c>
      <c r="J73" s="188"/>
      <c r="K73" s="151" t="e">
        <f t="shared" ref="K73" si="86">IF(I73="Ниже предела","",I73*J72)</f>
        <v>#VALUE!</v>
      </c>
      <c r="L73" s="190"/>
      <c r="M73" s="192"/>
      <c r="N73" s="153"/>
      <c r="O73" s="155"/>
    </row>
    <row r="74" spans="1:15" ht="20.100000000000001" customHeight="1">
      <c r="A74" s="175">
        <v>22</v>
      </c>
      <c r="B74" s="177">
        <v>4</v>
      </c>
      <c r="C74" s="178"/>
      <c r="D74" s="167" t="s">
        <v>12</v>
      </c>
      <c r="E74" s="168"/>
      <c r="F74" s="3"/>
      <c r="G74" s="149" t="str">
        <f t="shared" si="4"/>
        <v/>
      </c>
      <c r="H74" s="156" t="str">
        <f>IF(OR(F74="",F75=""),"",STDEV(F74:F75)/AVERAGE(F74:F75))</f>
        <v/>
      </c>
      <c r="I74" s="150" t="str">
        <f t="shared" si="66"/>
        <v/>
      </c>
      <c r="J74" s="187">
        <f t="shared" ref="J74" si="87">IF(D74="Молоко, молочные смеси, мороженое",10,IF(D74="Сгущенное молоко",40,IF(D74="Масло 50-84%",25,IF(D74="Сыворотка",20,IF(D74="Мясо, рыба",10,IF(D74="Готовые мясные продукты, жиры, субпрод.",20,IF(D74="Кисломолочные продукты, творог",10,IF(D74="Сыр",24,IF(D74="Яйца, порошок яичный",60,IF(D74="Мед",50,))))))))))</f>
        <v>50</v>
      </c>
      <c r="K74" s="151" t="e">
        <f t="shared" ref="K74" si="88">IF(I74="Ниже предела","",I74*J74)</f>
        <v>#VALUE!</v>
      </c>
      <c r="L74" s="189" t="e">
        <f>IF(OR(K74="",K75=""),"",AVERAGE(K74:K75))</f>
        <v>#VALUE!</v>
      </c>
      <c r="M74" s="191" t="e">
        <f>IF(L74="","",IF(AND(D74="Молоко, молочные смеси, мороженое",L74&lt;=0.0005),"&lt;",IF(AND(D74="Сгущенное молоко",L74&lt;=0.004),"&lt;",IF(AND(D74="Масло 50%",L74&lt;=0.003),"&lt;",IF(AND(D74="Масло 65, 67%",L74&lt;=0.003),"&lt;",IF(AND(D74="Масло 70, 72,5%",L74&lt;=0.003),"&lt;",IF(AND(D74="Масло 75, 78%",L74&lt;=0.003),"&lt;",IF(AND(D74="Масло 82,5, 84%",L74&lt;=0.003),"&lt;",IF(AND(D74="Сыворотка",L74&lt;=0.003),"&lt;",IF(AND(D74="Мясо, рыба",L74&lt;=0.002),"&lt;",IF(AND(D74="Готовые мясные продукты, жиры, субпрод.",L74&lt;=0.005),"&lt;",IF(AND(D74="Кисломолочные продукты, творог",L74&lt;=0.002),"&lt;",IF(AND(D74="Сыр",L74&lt;=0.004),"&lt;",IF(AND(D74="Яйца, порошок яичный",L74&lt;=0.006),"&lt;",IF(AND(D74="Мед",L74&lt;=0.004),"&lt;","&gt;")))))))))))))))</f>
        <v>#VALUE!</v>
      </c>
      <c r="N74" s="152" t="e">
        <f t="shared" ref="N74" si="89">IF(M74="","",IF(L74&lt;=10,"Соответствует","Не соответствует"))</f>
        <v>#VALUE!</v>
      </c>
      <c r="O74" s="154"/>
    </row>
    <row r="75" spans="1:15" ht="20.100000000000001" customHeight="1">
      <c r="A75" s="176"/>
      <c r="B75" s="179"/>
      <c r="C75" s="155"/>
      <c r="D75" s="169"/>
      <c r="E75" s="170"/>
      <c r="F75" s="3"/>
      <c r="G75" s="149" t="str">
        <f t="shared" si="4"/>
        <v/>
      </c>
      <c r="H75" s="157"/>
      <c r="I75" s="150" t="str">
        <f t="shared" si="66"/>
        <v/>
      </c>
      <c r="J75" s="188"/>
      <c r="K75" s="151" t="e">
        <f t="shared" ref="K75" si="90">IF(I75="Ниже предела","",I75*J74)</f>
        <v>#VALUE!</v>
      </c>
      <c r="L75" s="190"/>
      <c r="M75" s="192"/>
      <c r="N75" s="153"/>
      <c r="O75" s="155"/>
    </row>
    <row r="76" spans="1:15" ht="20.100000000000001" customHeight="1">
      <c r="A76" s="175">
        <v>23</v>
      </c>
      <c r="B76" s="177">
        <v>4</v>
      </c>
      <c r="C76" s="178"/>
      <c r="D76" s="167" t="s">
        <v>66</v>
      </c>
      <c r="E76" s="168"/>
      <c r="F76" s="3"/>
      <c r="G76" s="149" t="str">
        <f t="shared" si="4"/>
        <v/>
      </c>
      <c r="H76" s="156" t="str">
        <f>IF(OR(F76="",F77=""),"",STDEV(F76:F77)/AVERAGE(F76:F77))</f>
        <v/>
      </c>
      <c r="I76" s="150" t="str">
        <f t="shared" si="66"/>
        <v/>
      </c>
      <c r="J76" s="187">
        <f t="shared" ref="J76" si="91">IF(D76="Молоко, молочные смеси, мороженое",10,IF(D76="Сгущенное молоко",40,IF(D76="Масло 50-84%",25,IF(D76="Сыворотка",20,IF(D76="Мясо, рыба",10,IF(D76="Готовые мясные продукты, жиры, субпрод.",20,IF(D76="Кисломолочные продукты, творог",10,IF(D76="Сыр",24,IF(D76="Яйца, порошок яичный",60,IF(D76="Мед",50,))))))))))</f>
        <v>20</v>
      </c>
      <c r="K76" s="151" t="e">
        <f t="shared" ref="K76" si="92">IF(I76="Ниже предела","",I76*J76)</f>
        <v>#VALUE!</v>
      </c>
      <c r="L76" s="189" t="e">
        <f>IF(OR(K76="",K77=""),"",AVERAGE(K76:K77))</f>
        <v>#VALUE!</v>
      </c>
      <c r="M76" s="191" t="e">
        <f>IF(L76="","",IF(AND(D76="Молоко, молочные смеси, мороженое",L76&lt;=0.0005),"&lt;",IF(AND(D76="Сгущенное молоко",L76&lt;=0.004),"&lt;",IF(AND(D76="Масло 50%",L76&lt;=0.003),"&lt;",IF(AND(D76="Масло 65, 67%",L76&lt;=0.003),"&lt;",IF(AND(D76="Масло 70, 72,5%",L76&lt;=0.003),"&lt;",IF(AND(D76="Масло 75, 78%",L76&lt;=0.003),"&lt;",IF(AND(D76="Масло 82,5, 84%",L76&lt;=0.003),"&lt;",IF(AND(D76="Сыворотка",L76&lt;=0.003),"&lt;",IF(AND(D76="Мясо, рыба",L76&lt;=0.002),"&lt;",IF(AND(D76="Готовые мясные продукты, жиры, субпрод.",L76&lt;=0.005),"&lt;",IF(AND(D76="Кисломолочные продукты, творог",L76&lt;=0.002),"&lt;",IF(AND(D76="Сыр",L76&lt;=0.004),"&lt;",IF(AND(D76="Яйца, порошок яичный",L76&lt;=0.006),"&lt;",IF(AND(D76="Мед",L76&lt;=0.004),"&lt;","&gt;")))))))))))))))</f>
        <v>#VALUE!</v>
      </c>
      <c r="N76" s="152" t="e">
        <f t="shared" ref="N76" si="93">IF(M76="","",IF(L76&lt;=10,"Соответствует","Не соответствует"))</f>
        <v>#VALUE!</v>
      </c>
      <c r="O76" s="154"/>
    </row>
    <row r="77" spans="1:15" ht="20.100000000000001" customHeight="1">
      <c r="A77" s="176"/>
      <c r="B77" s="179"/>
      <c r="C77" s="155"/>
      <c r="D77" s="169"/>
      <c r="E77" s="170"/>
      <c r="F77" s="3"/>
      <c r="G77" s="149" t="str">
        <f t="shared" si="4"/>
        <v/>
      </c>
      <c r="H77" s="157"/>
      <c r="I77" s="150" t="str">
        <f t="shared" si="66"/>
        <v/>
      </c>
      <c r="J77" s="188"/>
      <c r="K77" s="151" t="e">
        <f t="shared" ref="K77" si="94">IF(I77="Ниже предела","",I77*J76)</f>
        <v>#VALUE!</v>
      </c>
      <c r="L77" s="190"/>
      <c r="M77" s="192"/>
      <c r="N77" s="153"/>
      <c r="O77" s="155"/>
    </row>
    <row r="78" spans="1:15" ht="20.100000000000001" customHeight="1">
      <c r="A78" s="175">
        <v>24</v>
      </c>
      <c r="B78" s="177">
        <v>4</v>
      </c>
      <c r="C78" s="178"/>
      <c r="D78" s="167" t="s">
        <v>12</v>
      </c>
      <c r="E78" s="168"/>
      <c r="F78" s="3"/>
      <c r="G78" s="149" t="str">
        <f t="shared" si="4"/>
        <v/>
      </c>
      <c r="H78" s="156" t="str">
        <f>IF(OR(F78="",F79=""),"",STDEV(F78:F79)/AVERAGE(F78:F79))</f>
        <v/>
      </c>
      <c r="I78" s="150" t="str">
        <f t="shared" si="66"/>
        <v/>
      </c>
      <c r="J78" s="187">
        <f t="shared" ref="J78" si="95">IF(D78="Молоко, молочные смеси, мороженое",10,IF(D78="Сгущенное молоко",40,IF(D78="Масло 50-84%",25,IF(D78="Сыворотка",20,IF(D78="Мясо, рыба",10,IF(D78="Готовые мясные продукты, жиры, субпрод.",20,IF(D78="Кисломолочные продукты, творог",10,IF(D78="Сыр",24,IF(D78="Яйца, порошок яичный",60,IF(D78="Мед",50,))))))))))</f>
        <v>50</v>
      </c>
      <c r="K78" s="151" t="e">
        <f t="shared" ref="K78" si="96">IF(I78="Ниже предела","",I78*J78)</f>
        <v>#VALUE!</v>
      </c>
      <c r="L78" s="189" t="e">
        <f>IF(OR(K78="",K79=""),"",AVERAGE(K78:K79))</f>
        <v>#VALUE!</v>
      </c>
      <c r="M78" s="191" t="e">
        <f>IF(L78="","",IF(AND(D78="Молоко, молочные смеси, мороженое",L78&lt;=0.0005),"&lt;",IF(AND(D78="Сгущенное молоко",L78&lt;=0.004),"&lt;",IF(AND(D78="Масло 50%",L78&lt;=0.003),"&lt;",IF(AND(D78="Масло 65, 67%",L78&lt;=0.003),"&lt;",IF(AND(D78="Масло 70, 72,5%",L78&lt;=0.003),"&lt;",IF(AND(D78="Масло 75, 78%",L78&lt;=0.003),"&lt;",IF(AND(D78="Масло 82,5, 84%",L78&lt;=0.003),"&lt;",IF(AND(D78="Сыворотка",L78&lt;=0.003),"&lt;",IF(AND(D78="Мясо, рыба",L78&lt;=0.002),"&lt;",IF(AND(D78="Готовые мясные продукты, жиры, субпрод.",L78&lt;=0.005),"&lt;",IF(AND(D78="Кисломолочные продукты, творог",L78&lt;=0.002),"&lt;",IF(AND(D78="Сыр",L78&lt;=0.004),"&lt;",IF(AND(D78="Яйца, порошок яичный",L78&lt;=0.006),"&lt;",IF(AND(D78="Мед",L78&lt;=0.004),"&lt;","&gt;")))))))))))))))</f>
        <v>#VALUE!</v>
      </c>
      <c r="N78" s="152" t="e">
        <f t="shared" ref="N78" si="97">IF(M78="","",IF(L78&lt;=10,"Соответствует","Не соответствует"))</f>
        <v>#VALUE!</v>
      </c>
      <c r="O78" s="154"/>
    </row>
    <row r="79" spans="1:15" ht="20.100000000000001" customHeight="1">
      <c r="A79" s="176"/>
      <c r="B79" s="179"/>
      <c r="C79" s="155"/>
      <c r="D79" s="169"/>
      <c r="E79" s="170"/>
      <c r="F79" s="3"/>
      <c r="G79" s="149" t="str">
        <f t="shared" si="4"/>
        <v/>
      </c>
      <c r="H79" s="157"/>
      <c r="I79" s="150" t="str">
        <f t="shared" si="66"/>
        <v/>
      </c>
      <c r="J79" s="188"/>
      <c r="K79" s="151" t="e">
        <f t="shared" ref="K79" si="98">IF(I79="Ниже предела","",I79*J78)</f>
        <v>#VALUE!</v>
      </c>
      <c r="L79" s="190"/>
      <c r="M79" s="192"/>
      <c r="N79" s="153"/>
      <c r="O79" s="155"/>
    </row>
    <row r="80" spans="1:15" ht="20.100000000000001" customHeight="1">
      <c r="A80" s="175">
        <v>25</v>
      </c>
      <c r="B80" s="177">
        <v>4</v>
      </c>
      <c r="C80" s="178"/>
      <c r="D80" s="167" t="s">
        <v>12</v>
      </c>
      <c r="E80" s="168"/>
      <c r="F80" s="3"/>
      <c r="G80" s="149" t="str">
        <f t="shared" si="4"/>
        <v/>
      </c>
      <c r="H80" s="156" t="str">
        <f>IF(OR(F80="",F81=""),"",STDEV(F80:F81)/AVERAGE(F80:F81))</f>
        <v/>
      </c>
      <c r="I80" s="150" t="str">
        <f t="shared" si="66"/>
        <v/>
      </c>
      <c r="J80" s="187">
        <f t="shared" ref="J80" si="99">IF(D80="Молоко, молочные смеси, мороженое",10,IF(D80="Сгущенное молоко",40,IF(D80="Масло 50-84%",25,IF(D80="Сыворотка",20,IF(D80="Мясо, рыба",10,IF(D80="Готовые мясные продукты, жиры, субпрод.",20,IF(D80="Кисломолочные продукты, творог",10,IF(D80="Сыр",24,IF(D80="Яйца, порошок яичный",60,IF(D80="Мед",50,))))))))))</f>
        <v>50</v>
      </c>
      <c r="K80" s="151" t="e">
        <f t="shared" ref="K80" si="100">IF(I80="Ниже предела","",I80*J80)</f>
        <v>#VALUE!</v>
      </c>
      <c r="L80" s="189" t="e">
        <f>IF(OR(K80="",K81=""),"",AVERAGE(K80:K81))</f>
        <v>#VALUE!</v>
      </c>
      <c r="M80" s="191" t="e">
        <f>IF(L80="","",IF(AND(D80="Молоко, молочные смеси, мороженое",L80&lt;=0.0005),"&lt;",IF(AND(D80="Сгущенное молоко",L80&lt;=0.004),"&lt;",IF(AND(D80="Масло 50%",L80&lt;=0.003),"&lt;",IF(AND(D80="Масло 65, 67%",L80&lt;=0.003),"&lt;",IF(AND(D80="Масло 70, 72,5%",L80&lt;=0.003),"&lt;",IF(AND(D80="Масло 75, 78%",L80&lt;=0.003),"&lt;",IF(AND(D80="Масло 82,5, 84%",L80&lt;=0.003),"&lt;",IF(AND(D80="Сыворотка",L80&lt;=0.003),"&lt;",IF(AND(D80="Мясо, рыба",L80&lt;=0.002),"&lt;",IF(AND(D80="Готовые мясные продукты, жиры, субпрод.",L80&lt;=0.005),"&lt;",IF(AND(D80="Кисломолочные продукты, творог",L80&lt;=0.002),"&lt;",IF(AND(D80="Сыр",L80&lt;=0.004),"&lt;",IF(AND(D80="Яйца, порошок яичный",L80&lt;=0.006),"&lt;",IF(AND(D80="Мед",L80&lt;=0.004),"&lt;","&gt;")))))))))))))))</f>
        <v>#VALUE!</v>
      </c>
      <c r="N80" s="152" t="e">
        <f t="shared" ref="N80" si="101">IF(M80="","",IF(L80&lt;=10,"Соответствует","Не соответствует"))</f>
        <v>#VALUE!</v>
      </c>
      <c r="O80" s="154"/>
    </row>
    <row r="81" spans="1:15" ht="20.100000000000001" customHeight="1">
      <c r="A81" s="176"/>
      <c r="B81" s="179"/>
      <c r="C81" s="155"/>
      <c r="D81" s="169"/>
      <c r="E81" s="170"/>
      <c r="F81" s="3"/>
      <c r="G81" s="149" t="str">
        <f t="shared" si="4"/>
        <v/>
      </c>
      <c r="H81" s="157"/>
      <c r="I81" s="150" t="str">
        <f t="shared" si="66"/>
        <v/>
      </c>
      <c r="J81" s="188"/>
      <c r="K81" s="151" t="e">
        <f t="shared" ref="K81" si="102">IF(I81="Ниже предела","",I81*J80)</f>
        <v>#VALUE!</v>
      </c>
      <c r="L81" s="190"/>
      <c r="M81" s="192"/>
      <c r="N81" s="153"/>
      <c r="O81" s="155"/>
    </row>
    <row r="82" spans="1:15" ht="20.100000000000001" customHeight="1">
      <c r="A82" s="175">
        <v>26</v>
      </c>
      <c r="B82" s="177">
        <v>4</v>
      </c>
      <c r="C82" s="178"/>
      <c r="D82" s="167" t="s">
        <v>12</v>
      </c>
      <c r="E82" s="168"/>
      <c r="F82" s="3"/>
      <c r="G82" s="149" t="str">
        <f t="shared" si="4"/>
        <v/>
      </c>
      <c r="H82" s="156" t="str">
        <f>IF(OR(F82="",F83=""),"",STDEV(F82:F83)/AVERAGE(F82:F83))</f>
        <v/>
      </c>
      <c r="I82" s="150" t="str">
        <f t="shared" si="66"/>
        <v/>
      </c>
      <c r="J82" s="187">
        <f t="shared" ref="J82" si="103">IF(D82="Молоко, молочные смеси, мороженое",10,IF(D82="Сгущенное молоко",40,IF(D82="Масло 50-84%",25,IF(D82="Сыворотка",20,IF(D82="Мясо, рыба",10,IF(D82="Готовые мясные продукты, жиры, субпрод.",20,IF(D82="Кисломолочные продукты, творог",10,IF(D82="Сыр",24,IF(D82="Яйца, порошок яичный",60,IF(D82="Мед",50,))))))))))</f>
        <v>50</v>
      </c>
      <c r="K82" s="151" t="e">
        <f t="shared" ref="K82" si="104">IF(I82="Ниже предела","",I82*J82)</f>
        <v>#VALUE!</v>
      </c>
      <c r="L82" s="189" t="e">
        <f>IF(OR(K82="",K83=""),"",AVERAGE(K82:K83))</f>
        <v>#VALUE!</v>
      </c>
      <c r="M82" s="191" t="e">
        <f>IF(L82="","",IF(AND(D82="Молоко, молочные смеси, мороженое",L82&lt;=0.0005),"&lt;",IF(AND(D82="Сгущенное молоко",L82&lt;=0.004),"&lt;",IF(AND(D82="Масло 50%",L82&lt;=0.003),"&lt;",IF(AND(D82="Масло 65, 67%",L82&lt;=0.003),"&lt;",IF(AND(D82="Масло 70, 72,5%",L82&lt;=0.003),"&lt;",IF(AND(D82="Масло 75, 78%",L82&lt;=0.003),"&lt;",IF(AND(D82="Масло 82,5, 84%",L82&lt;=0.003),"&lt;",IF(AND(D82="Сыворотка",L82&lt;=0.003),"&lt;",IF(AND(D82="Мясо, рыба",L82&lt;=0.002),"&lt;",IF(AND(D82="Готовые мясные продукты, жиры, субпрод.",L82&lt;=0.005),"&lt;",IF(AND(D82="Кисломолочные продукты, творог",L82&lt;=0.002),"&lt;",IF(AND(D82="Сыр",L82&lt;=0.004),"&lt;",IF(AND(D82="Яйца, порошок яичный",L82&lt;=0.006),"&lt;",IF(AND(D82="Мед",L82&lt;=0.004),"&lt;","&gt;")))))))))))))))</f>
        <v>#VALUE!</v>
      </c>
      <c r="N82" s="152" t="e">
        <f t="shared" ref="N82" si="105">IF(M82="","",IF(L82&lt;=10,"Соответствует","Не соответствует"))</f>
        <v>#VALUE!</v>
      </c>
      <c r="O82" s="154"/>
    </row>
    <row r="83" spans="1:15" ht="20.100000000000001" customHeight="1">
      <c r="A83" s="176"/>
      <c r="B83" s="179"/>
      <c r="C83" s="155"/>
      <c r="D83" s="169"/>
      <c r="E83" s="170"/>
      <c r="F83" s="3"/>
      <c r="G83" s="149" t="str">
        <f t="shared" si="4"/>
        <v/>
      </c>
      <c r="H83" s="157"/>
      <c r="I83" s="150" t="str">
        <f t="shared" si="66"/>
        <v/>
      </c>
      <c r="J83" s="188"/>
      <c r="K83" s="151" t="e">
        <f t="shared" ref="K83" si="106">IF(I83="Ниже предела","",I83*J82)</f>
        <v>#VALUE!</v>
      </c>
      <c r="L83" s="190"/>
      <c r="M83" s="192"/>
      <c r="N83" s="153"/>
      <c r="O83" s="155"/>
    </row>
    <row r="84" spans="1:15" ht="20.100000000000001" customHeight="1">
      <c r="A84" s="175">
        <v>27</v>
      </c>
      <c r="B84" s="177"/>
      <c r="C84" s="178"/>
      <c r="D84" s="167" t="s">
        <v>12</v>
      </c>
      <c r="E84" s="168"/>
      <c r="F84" s="3"/>
      <c r="G84" s="149" t="str">
        <f t="shared" si="4"/>
        <v/>
      </c>
      <c r="H84" s="156" t="str">
        <f>IF(OR(F84="",F85=""),"",STDEV(F84:F85)/AVERAGE(F84:F85))</f>
        <v/>
      </c>
      <c r="I84" s="150" t="str">
        <f t="shared" si="66"/>
        <v/>
      </c>
      <c r="J84" s="187">
        <f t="shared" ref="J84" si="107">IF(D84="Молоко, молочные смеси, мороженое",10,IF(D84="Сгущенное молоко",40,IF(D84="Масло 50-84%",25,IF(D84="Сыворотка",20,IF(D84="Мясо, рыба",10,IF(D84="Готовые мясные продукты, жиры, субпрод.",20,IF(D84="Кисломолочные продукты, творог",10,IF(D84="Сыр",24,IF(D84="Яйца, порошок яичный",60,IF(D84="Мед",50,))))))))))</f>
        <v>50</v>
      </c>
      <c r="K84" s="151" t="e">
        <f t="shared" ref="K84" si="108">IF(I84="Ниже предела","",I84*J84)</f>
        <v>#VALUE!</v>
      </c>
      <c r="L84" s="189" t="e">
        <f>IF(OR(K84="",K85=""),"",AVERAGE(K84:K85))</f>
        <v>#VALUE!</v>
      </c>
      <c r="M84" s="191" t="e">
        <f>IF(L84="","",IF(AND(D84="Молоко, молочные смеси, мороженое",L84&lt;=0.0005),"&lt;",IF(AND(D84="Сгущенное молоко",L84&lt;=0.004),"&lt;",IF(AND(D84="Масло 50%",L84&lt;=0.003),"&lt;",IF(AND(D84="Масло 65, 67%",L84&lt;=0.003),"&lt;",IF(AND(D84="Масло 70, 72,5%",L84&lt;=0.003),"&lt;",IF(AND(D84="Масло 75, 78%",L84&lt;=0.003),"&lt;",IF(AND(D84="Масло 82,5, 84%",L84&lt;=0.003),"&lt;",IF(AND(D84="Сыворотка",L84&lt;=0.003),"&lt;",IF(AND(D84="Мясо, рыба",L84&lt;=0.002),"&lt;",IF(AND(D84="Готовые мясные продукты, жиры, субпрод.",L84&lt;=0.005),"&lt;",IF(AND(D84="Кисломолочные продукты, творог",L84&lt;=0.002),"&lt;",IF(AND(D84="Сыр",L84&lt;=0.004),"&lt;",IF(AND(D84="Яйца, порошок яичный",L84&lt;=0.006),"&lt;",IF(AND(D84="Мед",L84&lt;=0.004),"&lt;","&gt;")))))))))))))))</f>
        <v>#VALUE!</v>
      </c>
      <c r="N84" s="152" t="e">
        <f t="shared" ref="N84" si="109">IF(M84="","",IF(L84&lt;=10,"Соответствует","Не соответствует"))</f>
        <v>#VALUE!</v>
      </c>
      <c r="O84" s="154"/>
    </row>
    <row r="85" spans="1:15" ht="20.100000000000001" customHeight="1">
      <c r="A85" s="176"/>
      <c r="B85" s="179"/>
      <c r="C85" s="155"/>
      <c r="D85" s="169"/>
      <c r="E85" s="170"/>
      <c r="F85" s="3"/>
      <c r="G85" s="149" t="str">
        <f t="shared" si="4"/>
        <v/>
      </c>
      <c r="H85" s="157"/>
      <c r="I85" s="150" t="str">
        <f t="shared" si="66"/>
        <v/>
      </c>
      <c r="J85" s="188"/>
      <c r="K85" s="151" t="e">
        <f t="shared" ref="K85" si="110">IF(I85="Ниже предела","",I85*J84)</f>
        <v>#VALUE!</v>
      </c>
      <c r="L85" s="190"/>
      <c r="M85" s="192"/>
      <c r="N85" s="153"/>
      <c r="O85" s="155"/>
    </row>
    <row r="86" spans="1:15" ht="20.100000000000001" customHeight="1">
      <c r="A86" s="175">
        <v>28</v>
      </c>
      <c r="B86" s="177"/>
      <c r="C86" s="178"/>
      <c r="D86" s="167" t="s">
        <v>12</v>
      </c>
      <c r="E86" s="168"/>
      <c r="F86" s="3"/>
      <c r="G86" s="149" t="str">
        <f t="shared" si="4"/>
        <v/>
      </c>
      <c r="H86" s="156" t="str">
        <f>IF(OR(F86="",F87=""),"",STDEV(F86:F87)/AVERAGE(F86:F87))</f>
        <v/>
      </c>
      <c r="I86" s="150" t="str">
        <f t="shared" si="66"/>
        <v/>
      </c>
      <c r="J86" s="187">
        <f t="shared" ref="J86" si="111">IF(D86="Молоко, молочные смеси, мороженое",10,IF(D86="Сгущенное молоко",40,IF(D86="Масло 50-84%",25,IF(D86="Сыворотка",20,IF(D86="Мясо, рыба",10,IF(D86="Готовые мясные продукты, жиры, субпрод.",20,IF(D86="Кисломолочные продукты, творог",10,IF(D86="Сыр",24,IF(D86="Яйца, порошок яичный",60,IF(D86="Мед",50,))))))))))</f>
        <v>50</v>
      </c>
      <c r="K86" s="151" t="e">
        <f t="shared" ref="K86" si="112">IF(I86="Ниже предела","",I86*J86)</f>
        <v>#VALUE!</v>
      </c>
      <c r="L86" s="189" t="e">
        <f>IF(OR(K86="",K87=""),"",AVERAGE(K86:K87))</f>
        <v>#VALUE!</v>
      </c>
      <c r="M86" s="191" t="e">
        <f>IF(L86="","",IF(AND(D86="Молоко, молочные смеси, мороженое",L86&lt;=0.0005),"&lt;",IF(AND(D86="Сгущенное молоко",L86&lt;=0.004),"&lt;",IF(AND(D86="Масло 50%",L86&lt;=0.003),"&lt;",IF(AND(D86="Масло 65, 67%",L86&lt;=0.003),"&lt;",IF(AND(D86="Масло 70, 72,5%",L86&lt;=0.003),"&lt;",IF(AND(D86="Масло 75, 78%",L86&lt;=0.003),"&lt;",IF(AND(D86="Масло 82,5, 84%",L86&lt;=0.003),"&lt;",IF(AND(D86="Сыворотка",L86&lt;=0.003),"&lt;",IF(AND(D86="Мясо, рыба",L86&lt;=0.002),"&lt;",IF(AND(D86="Готовые мясные продукты, жиры, субпрод.",L86&lt;=0.005),"&lt;",IF(AND(D86="Кисломолочные продукты, творог",L86&lt;=0.002),"&lt;",IF(AND(D86="Сыр",L86&lt;=0.004),"&lt;",IF(AND(D86="Яйца, порошок яичный",L86&lt;=0.006),"&lt;",IF(AND(D86="Мед",L86&lt;=0.004),"&lt;","&gt;")))))))))))))))</f>
        <v>#VALUE!</v>
      </c>
      <c r="N86" s="152" t="e">
        <f t="shared" ref="N86" si="113">IF(M86="","",IF(L86&lt;=10,"Соответствует","Не соответствует"))</f>
        <v>#VALUE!</v>
      </c>
      <c r="O86" s="154"/>
    </row>
    <row r="87" spans="1:15" ht="20.100000000000001" customHeight="1">
      <c r="A87" s="176"/>
      <c r="B87" s="179"/>
      <c r="C87" s="155"/>
      <c r="D87" s="169"/>
      <c r="E87" s="170"/>
      <c r="F87" s="3"/>
      <c r="G87" s="149" t="str">
        <f t="shared" si="4"/>
        <v/>
      </c>
      <c r="H87" s="157"/>
      <c r="I87" s="150" t="str">
        <f t="shared" si="66"/>
        <v/>
      </c>
      <c r="J87" s="188"/>
      <c r="K87" s="151" t="e">
        <f t="shared" ref="K87" si="114">IF(I87="Ниже предела","",I87*J86)</f>
        <v>#VALUE!</v>
      </c>
      <c r="L87" s="190"/>
      <c r="M87" s="192"/>
      <c r="N87" s="153"/>
      <c r="O87" s="155"/>
    </row>
    <row r="88" spans="1:15" ht="20.100000000000001" customHeight="1">
      <c r="A88" s="175">
        <v>29</v>
      </c>
      <c r="B88" s="177"/>
      <c r="C88" s="178"/>
      <c r="D88" s="167" t="s">
        <v>12</v>
      </c>
      <c r="E88" s="168"/>
      <c r="F88" s="3"/>
      <c r="G88" s="149" t="str">
        <f t="shared" si="4"/>
        <v/>
      </c>
      <c r="H88" s="156" t="str">
        <f>IF(OR(F88="",F89=""),"",STDEV(F88:F89)/AVERAGE(F88:F89))</f>
        <v/>
      </c>
      <c r="I88" s="150" t="str">
        <f t="shared" si="66"/>
        <v/>
      </c>
      <c r="J88" s="187">
        <f t="shared" ref="J88" si="115">IF(D88="Молоко, молочные смеси, мороженое",10,IF(D88="Сгущенное молоко",40,IF(D88="Масло 50-84%",25,IF(D88="Сыворотка",20,IF(D88="Мясо, рыба",10,IF(D88="Готовые мясные продукты, жиры, субпрод.",20,IF(D88="Кисломолочные продукты, творог",10,IF(D88="Сыр",24,IF(D88="Яйца, порошок яичный",60,IF(D88="Мед",50,))))))))))</f>
        <v>50</v>
      </c>
      <c r="K88" s="151" t="e">
        <f t="shared" ref="K88" si="116">IF(I88="Ниже предела","",I88*J88)</f>
        <v>#VALUE!</v>
      </c>
      <c r="L88" s="189" t="e">
        <f>IF(OR(K88="",K89=""),"",AVERAGE(K88:K89))</f>
        <v>#VALUE!</v>
      </c>
      <c r="M88" s="191" t="e">
        <f>IF(L88="","",IF(AND(D88="Молоко, молочные смеси, мороженое",L88&lt;=0.0005),"&lt;",IF(AND(D88="Сгущенное молоко",L88&lt;=0.004),"&lt;",IF(AND(D88="Масло 50%",L88&lt;=0.003),"&lt;",IF(AND(D88="Масло 65, 67%",L88&lt;=0.003),"&lt;",IF(AND(D88="Масло 70, 72,5%",L88&lt;=0.003),"&lt;",IF(AND(D88="Масло 75, 78%",L88&lt;=0.003),"&lt;",IF(AND(D88="Масло 82,5, 84%",L88&lt;=0.003),"&lt;",IF(AND(D88="Сыворотка",L88&lt;=0.003),"&lt;",IF(AND(D88="Мясо, рыба",L88&lt;=0.002),"&lt;",IF(AND(D88="Готовые мясные продукты, жиры, субпрод.",L88&lt;=0.005),"&lt;",IF(AND(D88="Кисломолочные продукты, творог",L88&lt;=0.002),"&lt;",IF(AND(D88="Сыр",L88&lt;=0.004),"&lt;",IF(AND(D88="Яйца, порошок яичный",L88&lt;=0.006),"&lt;",IF(AND(D88="Мед",L88&lt;=0.004),"&lt;","&gt;")))))))))))))))</f>
        <v>#VALUE!</v>
      </c>
      <c r="N88" s="152" t="e">
        <f t="shared" ref="N88" si="117">IF(M88="","",IF(L88&lt;=10,"Соответствует","Не соответствует"))</f>
        <v>#VALUE!</v>
      </c>
      <c r="O88" s="154"/>
    </row>
    <row r="89" spans="1:15" ht="20.100000000000001" customHeight="1">
      <c r="A89" s="176"/>
      <c r="B89" s="179"/>
      <c r="C89" s="155"/>
      <c r="D89" s="169"/>
      <c r="E89" s="170"/>
      <c r="F89" s="3"/>
      <c r="G89" s="149" t="str">
        <f t="shared" si="4"/>
        <v/>
      </c>
      <c r="H89" s="157"/>
      <c r="I89" s="150" t="str">
        <f t="shared" si="66"/>
        <v/>
      </c>
      <c r="J89" s="188"/>
      <c r="K89" s="151" t="e">
        <f t="shared" ref="K89" si="118">IF(I89="Ниже предела","",I89*J88)</f>
        <v>#VALUE!</v>
      </c>
      <c r="L89" s="190"/>
      <c r="M89" s="192"/>
      <c r="N89" s="153"/>
      <c r="O89" s="155"/>
    </row>
    <row r="90" spans="1:15" ht="20.100000000000001" customHeight="1">
      <c r="A90" s="175">
        <v>30</v>
      </c>
      <c r="B90" s="177"/>
      <c r="C90" s="178"/>
      <c r="D90" s="167" t="s">
        <v>12</v>
      </c>
      <c r="E90" s="168"/>
      <c r="F90" s="3"/>
      <c r="G90" s="149" t="str">
        <f t="shared" si="4"/>
        <v/>
      </c>
      <c r="H90" s="156" t="str">
        <f>IF(OR(F90="",F91=""),"",STDEV(F90:F91)/AVERAGE(F90:F91))</f>
        <v/>
      </c>
      <c r="I90" s="150" t="str">
        <f t="shared" si="66"/>
        <v/>
      </c>
      <c r="J90" s="187">
        <f t="shared" ref="J90" si="119">IF(D90="Молоко, молочные смеси, мороженое",10,IF(D90="Сгущенное молоко",40,IF(D90="Масло 50-84%",25,IF(D90="Сыворотка",20,IF(D90="Мясо, рыба",10,IF(D90="Готовые мясные продукты, жиры, субпрод.",20,IF(D90="Кисломолочные продукты, творог",10,IF(D90="Сыр",24,IF(D90="Яйца, порошок яичный",60,IF(D90="Мед",50,))))))))))</f>
        <v>50</v>
      </c>
      <c r="K90" s="151" t="e">
        <f t="shared" ref="K90" si="120">IF(I90="Ниже предела","",I90*J90)</f>
        <v>#VALUE!</v>
      </c>
      <c r="L90" s="189" t="e">
        <f>IF(OR(K90="",K91=""),"",AVERAGE(K90:K91))</f>
        <v>#VALUE!</v>
      </c>
      <c r="M90" s="191" t="e">
        <f>IF(L90="","",IF(AND(D90="Молоко, молочные смеси, мороженое",L90&lt;=0.0005),"&lt;",IF(AND(D90="Сгущенное молоко",L90&lt;=0.004),"&lt;",IF(AND(D90="Масло 50%",L90&lt;=0.003),"&lt;",IF(AND(D90="Масло 65, 67%",L90&lt;=0.003),"&lt;",IF(AND(D90="Масло 70, 72,5%",L90&lt;=0.003),"&lt;",IF(AND(D90="Масло 75, 78%",L90&lt;=0.003),"&lt;",IF(AND(D90="Масло 82,5, 84%",L90&lt;=0.003),"&lt;",IF(AND(D90="Сыворотка",L90&lt;=0.003),"&lt;",IF(AND(D90="Мясо, рыба",L90&lt;=0.002),"&lt;",IF(AND(D90="Готовые мясные продукты, жиры, субпрод.",L90&lt;=0.005),"&lt;",IF(AND(D90="Кисломолочные продукты, творог",L90&lt;=0.002),"&lt;",IF(AND(D90="Сыр",L90&lt;=0.004),"&lt;",IF(AND(D90="Яйца, порошок яичный",L90&lt;=0.006),"&lt;",IF(AND(D90="Мед",L90&lt;=0.004),"&lt;","&gt;")))))))))))))))</f>
        <v>#VALUE!</v>
      </c>
      <c r="N90" s="152" t="e">
        <f t="shared" ref="N90" si="121">IF(M90="","",IF(L90&lt;=10,"Соответствует","Не соответствует"))</f>
        <v>#VALUE!</v>
      </c>
      <c r="O90" s="154"/>
    </row>
    <row r="91" spans="1:15" ht="20.100000000000001" customHeight="1">
      <c r="A91" s="176"/>
      <c r="B91" s="179"/>
      <c r="C91" s="155"/>
      <c r="D91" s="169"/>
      <c r="E91" s="170"/>
      <c r="F91" s="3"/>
      <c r="G91" s="149" t="str">
        <f t="shared" si="4"/>
        <v/>
      </c>
      <c r="H91" s="157"/>
      <c r="I91" s="150" t="str">
        <f t="shared" si="66"/>
        <v/>
      </c>
      <c r="J91" s="188"/>
      <c r="K91" s="151" t="e">
        <f t="shared" ref="K91" si="122">IF(I91="Ниже предела","",I91*J90)</f>
        <v>#VALUE!</v>
      </c>
      <c r="L91" s="190"/>
      <c r="M91" s="192"/>
      <c r="N91" s="153"/>
      <c r="O91" s="155"/>
    </row>
    <row r="92" spans="1:15" ht="20.100000000000001" customHeight="1">
      <c r="A92" s="175">
        <v>31</v>
      </c>
      <c r="B92" s="177"/>
      <c r="C92" s="178"/>
      <c r="D92" s="167" t="s">
        <v>12</v>
      </c>
      <c r="E92" s="168"/>
      <c r="F92" s="3"/>
      <c r="G92" s="149" t="str">
        <f t="shared" si="4"/>
        <v/>
      </c>
      <c r="H92" s="156" t="str">
        <f>IF(OR(F92="",F93=""),"",STDEV(F92:F93)/AVERAGE(F92:F93))</f>
        <v/>
      </c>
      <c r="I92" s="150" t="str">
        <f t="shared" si="66"/>
        <v/>
      </c>
      <c r="J92" s="187">
        <f t="shared" ref="J92" si="123">IF(D92="Молоко, молочные смеси, мороженое",10,IF(D92="Сгущенное молоко",40,IF(D92="Масло 50-84%",25,IF(D92="Сыворотка",20,IF(D92="Мясо, рыба",10,IF(D92="Готовые мясные продукты, жиры, субпрод.",20,IF(D92="Кисломолочные продукты, творог",10,IF(D92="Сыр",24,IF(D92="Яйца, порошок яичный",60,IF(D92="Мед",50,))))))))))</f>
        <v>50</v>
      </c>
      <c r="K92" s="151" t="e">
        <f t="shared" ref="K92" si="124">IF(I92="Ниже предела","",I92*J92)</f>
        <v>#VALUE!</v>
      </c>
      <c r="L92" s="189" t="e">
        <f>IF(OR(K92="",K93=""),"",AVERAGE(K92:K93))</f>
        <v>#VALUE!</v>
      </c>
      <c r="M92" s="191" t="e">
        <f>IF(L92="","",IF(AND(D92="Молоко, молочные смеси, мороженое",L92&lt;=0.0005),"&lt;",IF(AND(D92="Сгущенное молоко",L92&lt;=0.004),"&lt;",IF(AND(D92="Масло 50%",L92&lt;=0.003),"&lt;",IF(AND(D92="Масло 65, 67%",L92&lt;=0.003),"&lt;",IF(AND(D92="Масло 70, 72,5%",L92&lt;=0.003),"&lt;",IF(AND(D92="Масло 75, 78%",L92&lt;=0.003),"&lt;",IF(AND(D92="Масло 82,5, 84%",L92&lt;=0.003),"&lt;",IF(AND(D92="Сыворотка",L92&lt;=0.003),"&lt;",IF(AND(D92="Мясо, рыба",L92&lt;=0.002),"&lt;",IF(AND(D92="Готовые мясные продукты, жиры, субпрод.",L92&lt;=0.005),"&lt;",IF(AND(D92="Кисломолочные продукты, творог",L92&lt;=0.002),"&lt;",IF(AND(D92="Сыр",L92&lt;=0.004),"&lt;",IF(AND(D92="Яйца, порошок яичный",L92&lt;=0.006),"&lt;",IF(AND(D92="Мед",L92&lt;=0.004),"&lt;","&gt;")))))))))))))))</f>
        <v>#VALUE!</v>
      </c>
      <c r="N92" s="152" t="e">
        <f t="shared" ref="N92" si="125">IF(M92="","",IF(L92&lt;=10,"Соответствует","Не соответствует"))</f>
        <v>#VALUE!</v>
      </c>
      <c r="O92" s="154"/>
    </row>
    <row r="93" spans="1:15" ht="20.100000000000001" customHeight="1">
      <c r="A93" s="176"/>
      <c r="B93" s="179"/>
      <c r="C93" s="155"/>
      <c r="D93" s="169"/>
      <c r="E93" s="170"/>
      <c r="F93" s="3"/>
      <c r="G93" s="149" t="str">
        <f t="shared" si="4"/>
        <v/>
      </c>
      <c r="H93" s="157"/>
      <c r="I93" s="150" t="str">
        <f t="shared" si="66"/>
        <v/>
      </c>
      <c r="J93" s="188"/>
      <c r="K93" s="151" t="e">
        <f t="shared" ref="K93" si="126">IF(I93="Ниже предела","",I93*J92)</f>
        <v>#VALUE!</v>
      </c>
      <c r="L93" s="190"/>
      <c r="M93" s="192"/>
      <c r="N93" s="153"/>
      <c r="O93" s="155"/>
    </row>
    <row r="94" spans="1:15" ht="20.100000000000001" customHeight="1">
      <c r="A94" s="175">
        <v>32</v>
      </c>
      <c r="B94" s="177"/>
      <c r="C94" s="178"/>
      <c r="D94" s="167" t="s">
        <v>12</v>
      </c>
      <c r="E94" s="168"/>
      <c r="F94" s="3"/>
      <c r="G94" s="149" t="str">
        <f t="shared" si="4"/>
        <v/>
      </c>
      <c r="H94" s="156" t="str">
        <f>IF(OR(F94="",F95=""),"",STDEV(F94:F95)/AVERAGE(F94:F95))</f>
        <v/>
      </c>
      <c r="I94" s="150" t="str">
        <f t="shared" si="66"/>
        <v/>
      </c>
      <c r="J94" s="187">
        <f t="shared" ref="J94" si="127">IF(D94="Молоко, молочные смеси, мороженое",10,IF(D94="Сгущенное молоко",40,IF(D94="Масло 50-84%",25,IF(D94="Сыворотка",20,IF(D94="Мясо, рыба",10,IF(D94="Готовые мясные продукты, жиры, субпрод.",20,IF(D94="Кисломолочные продукты, творог",10,IF(D94="Сыр",24,IF(D94="Яйца, порошок яичный",60,IF(D94="Мед",50,))))))))))</f>
        <v>50</v>
      </c>
      <c r="K94" s="151" t="e">
        <f t="shared" ref="K94" si="128">IF(I94="Ниже предела","",I94*J94)</f>
        <v>#VALUE!</v>
      </c>
      <c r="L94" s="189" t="e">
        <f>IF(OR(K94="",K95=""),"",AVERAGE(K94:K95))</f>
        <v>#VALUE!</v>
      </c>
      <c r="M94" s="191" t="e">
        <f>IF(L94="","",IF(AND(D94="Молоко, молочные смеси, мороженое",L94&lt;=0.0005),"&lt;",IF(AND(D94="Сгущенное молоко",L94&lt;=0.004),"&lt;",IF(AND(D94="Масло 50%",L94&lt;=0.003),"&lt;",IF(AND(D94="Масло 65, 67%",L94&lt;=0.003),"&lt;",IF(AND(D94="Масло 70, 72,5%",L94&lt;=0.003),"&lt;",IF(AND(D94="Масло 75, 78%",L94&lt;=0.003),"&lt;",IF(AND(D94="Масло 82,5, 84%",L94&lt;=0.003),"&lt;",IF(AND(D94="Сыворотка",L94&lt;=0.003),"&lt;",IF(AND(D94="Мясо, рыба",L94&lt;=0.002),"&lt;",IF(AND(D94="Готовые мясные продукты, жиры, субпрод.",L94&lt;=0.005),"&lt;",IF(AND(D94="Кисломолочные продукты, творог",L94&lt;=0.002),"&lt;",IF(AND(D94="Сыр",L94&lt;=0.004),"&lt;",IF(AND(D94="Яйца, порошок яичный",L94&lt;=0.006),"&lt;",IF(AND(D94="Мед",L94&lt;=0.004),"&lt;","&gt;")))))))))))))))</f>
        <v>#VALUE!</v>
      </c>
      <c r="N94" s="152" t="e">
        <f t="shared" ref="N94" si="129">IF(M94="","",IF(L94&lt;=10,"Соответствует","Не соответствует"))</f>
        <v>#VALUE!</v>
      </c>
      <c r="O94" s="154"/>
    </row>
    <row r="95" spans="1:15" ht="20.100000000000001" customHeight="1">
      <c r="A95" s="176"/>
      <c r="B95" s="179"/>
      <c r="C95" s="155"/>
      <c r="D95" s="169"/>
      <c r="E95" s="170"/>
      <c r="F95" s="3"/>
      <c r="G95" s="149" t="str">
        <f t="shared" si="4"/>
        <v/>
      </c>
      <c r="H95" s="157"/>
      <c r="I95" s="150" t="str">
        <f t="shared" si="66"/>
        <v/>
      </c>
      <c r="J95" s="188"/>
      <c r="K95" s="151" t="e">
        <f t="shared" ref="K95" si="130">IF(I95="Ниже предела","",I95*J94)</f>
        <v>#VALUE!</v>
      </c>
      <c r="L95" s="190"/>
      <c r="M95" s="192"/>
      <c r="N95" s="153"/>
      <c r="O95" s="155"/>
    </row>
    <row r="96" spans="1:15" ht="20.100000000000001" customHeight="1">
      <c r="A96" s="175">
        <v>33</v>
      </c>
      <c r="B96" s="177"/>
      <c r="C96" s="178"/>
      <c r="D96" s="167" t="s">
        <v>12</v>
      </c>
      <c r="E96" s="168"/>
      <c r="F96" s="3"/>
      <c r="G96" s="149" t="str">
        <f t="shared" ref="G96:G115" si="131">IF(F96="","",IF((F96/AVERAGE($D$15:$E$15))=0,"",F96/AVERAGE($D$15:$E$15)))</f>
        <v/>
      </c>
      <c r="H96" s="156" t="str">
        <f>IF(OR(F96="",F97=""),"",STDEV(F96:F97)/AVERAGE(F96:F97))</f>
        <v/>
      </c>
      <c r="I96" s="150" t="str">
        <f t="shared" ref="I96:I115" si="132">IF(G96="","",IF(G96&gt;$F$16,"Ниже предела",IF(G96&gt;$F$17,EXP((G96-$D$25)/$C$25),IF(G96&gt;$F$18,EXP((G96-$D$26)/$C$26),IF(G96&gt;$F$19,EXP((G96-$D$27)/$C$27),EXP((G96-$D$28)/$C$28))))))</f>
        <v/>
      </c>
      <c r="J96" s="187">
        <f t="shared" ref="J96" si="133">IF(D96="Молоко, молочные смеси, мороженое",10,IF(D96="Сгущенное молоко",40,IF(D96="Масло 50-84%",25,IF(D96="Сыворотка",20,IF(D96="Мясо, рыба",10,IF(D96="Готовые мясные продукты, жиры, субпрод.",20,IF(D96="Кисломолочные продукты, творог",10,IF(D96="Сыр",24,IF(D96="Яйца, порошок яичный",60,IF(D96="Мед",50,))))))))))</f>
        <v>50</v>
      </c>
      <c r="K96" s="151" t="e">
        <f t="shared" ref="K96" si="134">IF(I96="Ниже предела","",I96*J96)</f>
        <v>#VALUE!</v>
      </c>
      <c r="L96" s="189" t="e">
        <f>IF(OR(K96="",K97=""),"",AVERAGE(K96:K97))</f>
        <v>#VALUE!</v>
      </c>
      <c r="M96" s="191" t="e">
        <f>IF(L96="","",IF(AND(D96="Молоко, молочные смеси, мороженое",L96&lt;=0.0005),"&lt;",IF(AND(D96="Сгущенное молоко",L96&lt;=0.004),"&lt;",IF(AND(D96="Масло 50%",L96&lt;=0.003),"&lt;",IF(AND(D96="Масло 65, 67%",L96&lt;=0.003),"&lt;",IF(AND(D96="Масло 70, 72,5%",L96&lt;=0.003),"&lt;",IF(AND(D96="Масло 75, 78%",L96&lt;=0.003),"&lt;",IF(AND(D96="Масло 82,5, 84%",L96&lt;=0.003),"&lt;",IF(AND(D96="Сыворотка",L96&lt;=0.003),"&lt;",IF(AND(D96="Мясо, рыба",L96&lt;=0.002),"&lt;",IF(AND(D96="Готовые мясные продукты, жиры, субпрод.",L96&lt;=0.005),"&lt;",IF(AND(D96="Кисломолочные продукты, творог",L96&lt;=0.002),"&lt;",IF(AND(D96="Сыр",L96&lt;=0.004),"&lt;",IF(AND(D96="Яйца, порошок яичный",L96&lt;=0.006),"&lt;",IF(AND(D96="Мед",L96&lt;=0.004),"&lt;","&gt;")))))))))))))))</f>
        <v>#VALUE!</v>
      </c>
      <c r="N96" s="152" t="e">
        <f t="shared" ref="N96" si="135">IF(M96="","",IF(L96&lt;=10,"Соответствует","Не соответствует"))</f>
        <v>#VALUE!</v>
      </c>
      <c r="O96" s="154"/>
    </row>
    <row r="97" spans="1:15" ht="20.100000000000001" customHeight="1">
      <c r="A97" s="176"/>
      <c r="B97" s="179"/>
      <c r="C97" s="155"/>
      <c r="D97" s="169"/>
      <c r="E97" s="170"/>
      <c r="F97" s="3"/>
      <c r="G97" s="149" t="str">
        <f t="shared" si="131"/>
        <v/>
      </c>
      <c r="H97" s="157"/>
      <c r="I97" s="150" t="str">
        <f t="shared" si="132"/>
        <v/>
      </c>
      <c r="J97" s="188"/>
      <c r="K97" s="151" t="e">
        <f t="shared" ref="K97" si="136">IF(I97="Ниже предела","",I97*J96)</f>
        <v>#VALUE!</v>
      </c>
      <c r="L97" s="190"/>
      <c r="M97" s="192"/>
      <c r="N97" s="153"/>
      <c r="O97" s="155"/>
    </row>
    <row r="98" spans="1:15" ht="20.100000000000001" customHeight="1">
      <c r="A98" s="175">
        <v>34</v>
      </c>
      <c r="B98" s="177"/>
      <c r="C98" s="178"/>
      <c r="D98" s="167" t="s">
        <v>64</v>
      </c>
      <c r="E98" s="168"/>
      <c r="F98" s="3"/>
      <c r="G98" s="149" t="str">
        <f t="shared" si="131"/>
        <v/>
      </c>
      <c r="H98" s="156" t="str">
        <f>IF(OR(F98="",F99=""),"",STDEV(F98:F99)/AVERAGE(F98:F99))</f>
        <v/>
      </c>
      <c r="I98" s="150" t="str">
        <f t="shared" si="132"/>
        <v/>
      </c>
      <c r="J98" s="187">
        <f t="shared" ref="J98" si="137">IF(D98="Молоко, молочные смеси, мороженое",10,IF(D98="Сгущенное молоко",40,IF(D98="Масло 50-84%",25,IF(D98="Сыворотка",20,IF(D98="Мясо, рыба",10,IF(D98="Готовые мясные продукты, жиры, субпрод.",20,IF(D98="Кисломолочные продукты, творог",10,IF(D98="Сыр",24,IF(D98="Яйца, порошок яичный",60,IF(D98="Мед",50,))))))))))</f>
        <v>10</v>
      </c>
      <c r="K98" s="151" t="e">
        <f t="shared" ref="K98" si="138">IF(I98="Ниже предела","",I98*J98)</f>
        <v>#VALUE!</v>
      </c>
      <c r="L98" s="189" t="e">
        <f>IF(OR(K98="",K99=""),"",AVERAGE(K98:K99))</f>
        <v>#VALUE!</v>
      </c>
      <c r="M98" s="191" t="e">
        <f>IF(L98="","",IF(AND(D98="Молоко, молочные смеси, мороженое",L98&lt;=0.0005),"&lt;",IF(AND(D98="Сгущенное молоко",L98&lt;=0.004),"&lt;",IF(AND(D98="Масло 50%",L98&lt;=0.003),"&lt;",IF(AND(D98="Масло 65, 67%",L98&lt;=0.003),"&lt;",IF(AND(D98="Масло 70, 72,5%",L98&lt;=0.003),"&lt;",IF(AND(D98="Масло 75, 78%",L98&lt;=0.003),"&lt;",IF(AND(D98="Масло 82,5, 84%",L98&lt;=0.003),"&lt;",IF(AND(D98="Сыворотка",L98&lt;=0.003),"&lt;",IF(AND(D98="Мясо, рыба",L98&lt;=0.002),"&lt;",IF(AND(D98="Готовые мясные продукты, жиры, субпрод.",L98&lt;=0.005),"&lt;",IF(AND(D98="Кисломолочные продукты, творог",L98&lt;=0.002),"&lt;",IF(AND(D98="Сыр",L98&lt;=0.004),"&lt;",IF(AND(D98="Яйца, порошок яичный",L98&lt;=0.006),"&lt;",IF(AND(D98="Мед",L98&lt;=0.004),"&lt;","&gt;")))))))))))))))</f>
        <v>#VALUE!</v>
      </c>
      <c r="N98" s="152" t="e">
        <f t="shared" ref="N98" si="139">IF(M98="","",IF(L98&lt;=10,"Соответствует","Не соответствует"))</f>
        <v>#VALUE!</v>
      </c>
      <c r="O98" s="154"/>
    </row>
    <row r="99" spans="1:15" ht="20.100000000000001" customHeight="1">
      <c r="A99" s="176"/>
      <c r="B99" s="179"/>
      <c r="C99" s="155"/>
      <c r="D99" s="169"/>
      <c r="E99" s="170"/>
      <c r="F99" s="3"/>
      <c r="G99" s="149" t="str">
        <f t="shared" si="131"/>
        <v/>
      </c>
      <c r="H99" s="157"/>
      <c r="I99" s="150" t="str">
        <f t="shared" si="132"/>
        <v/>
      </c>
      <c r="J99" s="188"/>
      <c r="K99" s="151" t="e">
        <f t="shared" ref="K99" si="140">IF(I99="Ниже предела","",I99*J98)</f>
        <v>#VALUE!</v>
      </c>
      <c r="L99" s="190"/>
      <c r="M99" s="192"/>
      <c r="N99" s="153"/>
      <c r="O99" s="155"/>
    </row>
    <row r="100" spans="1:15" ht="20.100000000000001" customHeight="1">
      <c r="A100" s="175">
        <v>35</v>
      </c>
      <c r="B100" s="177"/>
      <c r="C100" s="178"/>
      <c r="D100" s="167" t="s">
        <v>12</v>
      </c>
      <c r="E100" s="168"/>
      <c r="F100" s="3"/>
      <c r="G100" s="149" t="str">
        <f t="shared" si="131"/>
        <v/>
      </c>
      <c r="H100" s="156" t="str">
        <f>IF(OR(F100="",F101=""),"",STDEV(F100:F101)/AVERAGE(F100:F101))</f>
        <v/>
      </c>
      <c r="I100" s="150" t="str">
        <f t="shared" si="132"/>
        <v/>
      </c>
      <c r="J100" s="187">
        <f t="shared" ref="J100" si="141">IF(D100="Молоко, молочные смеси, мороженое",10,IF(D100="Сгущенное молоко",40,IF(D100="Масло 50-84%",25,IF(D100="Сыворотка",20,IF(D100="Мясо, рыба",10,IF(D100="Готовые мясные продукты, жиры, субпрод.",20,IF(D100="Кисломолочные продукты, творог",10,IF(D100="Сыр",24,IF(D100="Яйца, порошок яичный",60,IF(D100="Мед",50,))))))))))</f>
        <v>50</v>
      </c>
      <c r="K100" s="151" t="e">
        <f t="shared" ref="K100" si="142">IF(I100="Ниже предела","",I100*J100)</f>
        <v>#VALUE!</v>
      </c>
      <c r="L100" s="189" t="e">
        <f>IF(OR(K100="",K101=""),"",AVERAGE(K100:K101))</f>
        <v>#VALUE!</v>
      </c>
      <c r="M100" s="191" t="e">
        <f>IF(L100="","",IF(AND(D100="Молоко, молочные смеси, мороженое",L100&lt;=0.0005),"&lt;",IF(AND(D100="Сгущенное молоко",L100&lt;=0.004),"&lt;",IF(AND(D100="Масло 50%",L100&lt;=0.003),"&lt;",IF(AND(D100="Масло 65, 67%",L100&lt;=0.003),"&lt;",IF(AND(D100="Масло 70, 72,5%",L100&lt;=0.003),"&lt;",IF(AND(D100="Масло 75, 78%",L100&lt;=0.003),"&lt;",IF(AND(D100="Масло 82,5, 84%",L100&lt;=0.003),"&lt;",IF(AND(D100="Сыворотка",L100&lt;=0.003),"&lt;",IF(AND(D100="Мясо, рыба",L100&lt;=0.002),"&lt;",IF(AND(D100="Готовые мясные продукты, жиры, субпрод.",L100&lt;=0.005),"&lt;",IF(AND(D100="Кисломолочные продукты, творог",L100&lt;=0.002),"&lt;",IF(AND(D100="Сыр",L100&lt;=0.004),"&lt;",IF(AND(D100="Яйца, порошок яичный",L100&lt;=0.006),"&lt;",IF(AND(D100="Мед",L100&lt;=0.004),"&lt;","&gt;")))))))))))))))</f>
        <v>#VALUE!</v>
      </c>
      <c r="N100" s="152" t="e">
        <f t="shared" ref="N100" si="143">IF(M100="","",IF(L100&lt;=10,"Соответствует","Не соответствует"))</f>
        <v>#VALUE!</v>
      </c>
      <c r="O100" s="154"/>
    </row>
    <row r="101" spans="1:15" ht="20.100000000000001" customHeight="1">
      <c r="A101" s="176"/>
      <c r="B101" s="179"/>
      <c r="C101" s="155"/>
      <c r="D101" s="169"/>
      <c r="E101" s="170"/>
      <c r="F101" s="3"/>
      <c r="G101" s="149" t="str">
        <f t="shared" si="131"/>
        <v/>
      </c>
      <c r="H101" s="157"/>
      <c r="I101" s="150" t="str">
        <f t="shared" si="132"/>
        <v/>
      </c>
      <c r="J101" s="188"/>
      <c r="K101" s="151" t="e">
        <f t="shared" ref="K101" si="144">IF(I101="Ниже предела","",I101*J100)</f>
        <v>#VALUE!</v>
      </c>
      <c r="L101" s="190"/>
      <c r="M101" s="192"/>
      <c r="N101" s="153"/>
      <c r="O101" s="155"/>
    </row>
    <row r="102" spans="1:15" ht="20.100000000000001" customHeight="1">
      <c r="A102" s="175">
        <v>36</v>
      </c>
      <c r="B102" s="177"/>
      <c r="C102" s="178"/>
      <c r="D102" s="167" t="s">
        <v>12</v>
      </c>
      <c r="E102" s="168"/>
      <c r="F102" s="3"/>
      <c r="G102" s="149" t="str">
        <f t="shared" si="131"/>
        <v/>
      </c>
      <c r="H102" s="156" t="str">
        <f>IF(OR(F102="",F103=""),"",STDEV(F102:F103)/AVERAGE(F102:F103))</f>
        <v/>
      </c>
      <c r="I102" s="150" t="str">
        <f t="shared" si="132"/>
        <v/>
      </c>
      <c r="J102" s="187">
        <f t="shared" ref="J102" si="145">IF(D102="Молоко, молочные смеси, мороженое",10,IF(D102="Сгущенное молоко",40,IF(D102="Масло 50-84%",25,IF(D102="Сыворотка",20,IF(D102="Мясо, рыба",10,IF(D102="Готовые мясные продукты, жиры, субпрод.",20,IF(D102="Кисломолочные продукты, творог",10,IF(D102="Сыр",24,IF(D102="Яйца, порошок яичный",60,IF(D102="Мед",50,))))))))))</f>
        <v>50</v>
      </c>
      <c r="K102" s="151" t="e">
        <f t="shared" ref="K102" si="146">IF(I102="Ниже предела","",I102*J102)</f>
        <v>#VALUE!</v>
      </c>
      <c r="L102" s="189" t="e">
        <f>IF(OR(K102="",K103=""),"",AVERAGE(K102:K103))</f>
        <v>#VALUE!</v>
      </c>
      <c r="M102" s="191" t="e">
        <f>IF(L102="","",IF(AND(D102="Молоко, молочные смеси, мороженое",L102&lt;=0.0005),"&lt;",IF(AND(D102="Сгущенное молоко",L102&lt;=0.004),"&lt;",IF(AND(D102="Масло 50%",L102&lt;=0.003),"&lt;",IF(AND(D102="Масло 65, 67%",L102&lt;=0.003),"&lt;",IF(AND(D102="Масло 70, 72,5%",L102&lt;=0.003),"&lt;",IF(AND(D102="Масло 75, 78%",L102&lt;=0.003),"&lt;",IF(AND(D102="Масло 82,5, 84%",L102&lt;=0.003),"&lt;",IF(AND(D102="Сыворотка",L102&lt;=0.003),"&lt;",IF(AND(D102="Мясо, рыба",L102&lt;=0.002),"&lt;",IF(AND(D102="Готовые мясные продукты, жиры, субпрод.",L102&lt;=0.005),"&lt;",IF(AND(D102="Кисломолочные продукты, творог",L102&lt;=0.002),"&lt;",IF(AND(D102="Сыр",L102&lt;=0.004),"&lt;",IF(AND(D102="Яйца, порошок яичный",L102&lt;=0.006),"&lt;",IF(AND(D102="Мед",L102&lt;=0.004),"&lt;","&gt;")))))))))))))))</f>
        <v>#VALUE!</v>
      </c>
      <c r="N102" s="152" t="e">
        <f t="shared" ref="N102" si="147">IF(M102="","",IF(L102&lt;=10,"Соответствует","Не соответствует"))</f>
        <v>#VALUE!</v>
      </c>
      <c r="O102" s="154"/>
    </row>
    <row r="103" spans="1:15" ht="20.100000000000001" customHeight="1">
      <c r="A103" s="176"/>
      <c r="B103" s="179"/>
      <c r="C103" s="155"/>
      <c r="D103" s="169"/>
      <c r="E103" s="170"/>
      <c r="F103" s="3"/>
      <c r="G103" s="149" t="str">
        <f t="shared" si="131"/>
        <v/>
      </c>
      <c r="H103" s="157"/>
      <c r="I103" s="150" t="str">
        <f t="shared" si="132"/>
        <v/>
      </c>
      <c r="J103" s="188"/>
      <c r="K103" s="151" t="e">
        <f t="shared" ref="K103" si="148">IF(I103="Ниже предела","",I103*J102)</f>
        <v>#VALUE!</v>
      </c>
      <c r="L103" s="190"/>
      <c r="M103" s="192"/>
      <c r="N103" s="153"/>
      <c r="O103" s="155"/>
    </row>
    <row r="104" spans="1:15" ht="20.100000000000001" customHeight="1">
      <c r="A104" s="175">
        <v>37</v>
      </c>
      <c r="B104" s="177"/>
      <c r="C104" s="178"/>
      <c r="D104" s="167" t="s">
        <v>12</v>
      </c>
      <c r="E104" s="168"/>
      <c r="F104" s="3"/>
      <c r="G104" s="149" t="str">
        <f t="shared" si="131"/>
        <v/>
      </c>
      <c r="H104" s="156" t="str">
        <f>IF(OR(F104="",F105=""),"",STDEV(F104:F105)/AVERAGE(F104:F105))</f>
        <v/>
      </c>
      <c r="I104" s="150" t="str">
        <f t="shared" si="132"/>
        <v/>
      </c>
      <c r="J104" s="187">
        <f t="shared" ref="J104" si="149">IF(D104="Молоко, молочные смеси, мороженое",10,IF(D104="Сгущенное молоко",40,IF(D104="Масло 50-84%",25,IF(D104="Сыворотка",20,IF(D104="Мясо, рыба",10,IF(D104="Готовые мясные продукты, жиры, субпрод.",20,IF(D104="Кисломолочные продукты, творог",10,IF(D104="Сыр",24,IF(D104="Яйца, порошок яичный",60,IF(D104="Мед",50,))))))))))</f>
        <v>50</v>
      </c>
      <c r="K104" s="151" t="e">
        <f t="shared" ref="K104" si="150">IF(I104="Ниже предела","",I104*J104)</f>
        <v>#VALUE!</v>
      </c>
      <c r="L104" s="189" t="e">
        <f>IF(OR(K104="",K105=""),"",AVERAGE(K104:K105))</f>
        <v>#VALUE!</v>
      </c>
      <c r="M104" s="191" t="e">
        <f>IF(L104="","",IF(AND(D104="Молоко, молочные смеси, мороженое",L104&lt;=0.0005),"&lt;",IF(AND(D104="Сгущенное молоко",L104&lt;=0.004),"&lt;",IF(AND(D104="Масло 50%",L104&lt;=0.003),"&lt;",IF(AND(D104="Масло 65, 67%",L104&lt;=0.003),"&lt;",IF(AND(D104="Масло 70, 72,5%",L104&lt;=0.003),"&lt;",IF(AND(D104="Масло 75, 78%",L104&lt;=0.003),"&lt;",IF(AND(D104="Масло 82,5, 84%",L104&lt;=0.003),"&lt;",IF(AND(D104="Сыворотка",L104&lt;=0.003),"&lt;",IF(AND(D104="Мясо, рыба",L104&lt;=0.002),"&lt;",IF(AND(D104="Готовые мясные продукты, жиры, субпрод.",L104&lt;=0.005),"&lt;",IF(AND(D104="Кисломолочные продукты, творог",L104&lt;=0.002),"&lt;",IF(AND(D104="Сыр",L104&lt;=0.004),"&lt;",IF(AND(D104="Яйца, порошок яичный",L104&lt;=0.006),"&lt;",IF(AND(D104="Мед",L104&lt;=0.004),"&lt;","&gt;")))))))))))))))</f>
        <v>#VALUE!</v>
      </c>
      <c r="N104" s="152" t="e">
        <f t="shared" ref="N104" si="151">IF(M104="","",IF(L104&lt;=10,"Соответствует","Не соответствует"))</f>
        <v>#VALUE!</v>
      </c>
      <c r="O104" s="154"/>
    </row>
    <row r="105" spans="1:15" ht="20.100000000000001" customHeight="1">
      <c r="A105" s="176"/>
      <c r="B105" s="179"/>
      <c r="C105" s="155"/>
      <c r="D105" s="169"/>
      <c r="E105" s="170"/>
      <c r="F105" s="3"/>
      <c r="G105" s="149" t="str">
        <f t="shared" si="131"/>
        <v/>
      </c>
      <c r="H105" s="157"/>
      <c r="I105" s="150" t="str">
        <f t="shared" si="132"/>
        <v/>
      </c>
      <c r="J105" s="188"/>
      <c r="K105" s="151" t="e">
        <f t="shared" ref="K105" si="152">IF(I105="Ниже предела","",I105*J104)</f>
        <v>#VALUE!</v>
      </c>
      <c r="L105" s="190"/>
      <c r="M105" s="192"/>
      <c r="N105" s="153"/>
      <c r="O105" s="155"/>
    </row>
    <row r="106" spans="1:15" ht="20.100000000000001" customHeight="1">
      <c r="A106" s="175">
        <v>38</v>
      </c>
      <c r="B106" s="177"/>
      <c r="C106" s="178"/>
      <c r="D106" s="167" t="s">
        <v>12</v>
      </c>
      <c r="E106" s="168"/>
      <c r="F106" s="3"/>
      <c r="G106" s="149" t="str">
        <f t="shared" si="131"/>
        <v/>
      </c>
      <c r="H106" s="156" t="str">
        <f>IF(OR(F106="",F107=""),"",STDEV(F106:F107)/AVERAGE(F106:F107))</f>
        <v/>
      </c>
      <c r="I106" s="150" t="str">
        <f t="shared" si="132"/>
        <v/>
      </c>
      <c r="J106" s="187">
        <f t="shared" ref="J106" si="153">IF(D106="Молоко, молочные смеси, мороженое",10,IF(D106="Сгущенное молоко",40,IF(D106="Масло 50-84%",25,IF(D106="Сыворотка",20,IF(D106="Мясо, рыба",10,IF(D106="Готовые мясные продукты, жиры, субпрод.",20,IF(D106="Кисломолочные продукты, творог",10,IF(D106="Сыр",24,IF(D106="Яйца, порошок яичный",60,IF(D106="Мед",50,))))))))))</f>
        <v>50</v>
      </c>
      <c r="K106" s="151" t="e">
        <f t="shared" ref="K106" si="154">IF(I106="Ниже предела","",I106*J106)</f>
        <v>#VALUE!</v>
      </c>
      <c r="L106" s="189" t="e">
        <f>IF(OR(K106="",K107=""),"",AVERAGE(K106:K107))</f>
        <v>#VALUE!</v>
      </c>
      <c r="M106" s="191" t="e">
        <f>IF(L106="","",IF(AND(D106="Молоко, молочные смеси, мороженое",L106&lt;=0.0005),"&lt;",IF(AND(D106="Сгущенное молоко",L106&lt;=0.004),"&lt;",IF(AND(D106="Масло 50%",L106&lt;=0.003),"&lt;",IF(AND(D106="Масло 65, 67%",L106&lt;=0.003),"&lt;",IF(AND(D106="Масло 70, 72,5%",L106&lt;=0.003),"&lt;",IF(AND(D106="Масло 75, 78%",L106&lt;=0.003),"&lt;",IF(AND(D106="Масло 82,5, 84%",L106&lt;=0.003),"&lt;",IF(AND(D106="Сыворотка",L106&lt;=0.003),"&lt;",IF(AND(D106="Мясо, рыба",L106&lt;=0.002),"&lt;",IF(AND(D106="Готовые мясные продукты, жиры, субпрод.",L106&lt;=0.005),"&lt;",IF(AND(D106="Кисломолочные продукты, творог",L106&lt;=0.002),"&lt;",IF(AND(D106="Сыр",L106&lt;=0.004),"&lt;",IF(AND(D106="Яйца, порошок яичный",L106&lt;=0.006),"&lt;",IF(AND(D106="Мед",L106&lt;=0.004),"&lt;","&gt;")))))))))))))))</f>
        <v>#VALUE!</v>
      </c>
      <c r="N106" s="152" t="e">
        <f t="shared" ref="N106" si="155">IF(M106="","",IF(L106&lt;=10,"Соответствует","Не соответствует"))</f>
        <v>#VALUE!</v>
      </c>
      <c r="O106" s="154"/>
    </row>
    <row r="107" spans="1:15" ht="20.100000000000001" customHeight="1">
      <c r="A107" s="176"/>
      <c r="B107" s="179"/>
      <c r="C107" s="155"/>
      <c r="D107" s="169"/>
      <c r="E107" s="170"/>
      <c r="F107" s="3"/>
      <c r="G107" s="149" t="str">
        <f t="shared" si="131"/>
        <v/>
      </c>
      <c r="H107" s="157"/>
      <c r="I107" s="150" t="str">
        <f t="shared" si="132"/>
        <v/>
      </c>
      <c r="J107" s="188"/>
      <c r="K107" s="151" t="e">
        <f t="shared" ref="K107" si="156">IF(I107="Ниже предела","",I107*J106)</f>
        <v>#VALUE!</v>
      </c>
      <c r="L107" s="190"/>
      <c r="M107" s="192"/>
      <c r="N107" s="153"/>
      <c r="O107" s="155"/>
    </row>
    <row r="108" spans="1:15" ht="20.100000000000001" customHeight="1">
      <c r="A108" s="175">
        <v>39</v>
      </c>
      <c r="B108" s="177"/>
      <c r="C108" s="178"/>
      <c r="D108" s="167" t="s">
        <v>12</v>
      </c>
      <c r="E108" s="168"/>
      <c r="F108" s="3"/>
      <c r="G108" s="149" t="str">
        <f t="shared" si="131"/>
        <v/>
      </c>
      <c r="H108" s="156" t="str">
        <f>IF(OR(F108="",F109=""),"",STDEV(F108:F109)/AVERAGE(F108:F109))</f>
        <v/>
      </c>
      <c r="I108" s="150" t="str">
        <f t="shared" si="132"/>
        <v/>
      </c>
      <c r="J108" s="187">
        <f t="shared" ref="J108" si="157">IF(D108="Молоко, молочные смеси, мороженое",10,IF(D108="Сгущенное молоко",40,IF(D108="Масло 50-84%",25,IF(D108="Сыворотка",20,IF(D108="Мясо, рыба",10,IF(D108="Готовые мясные продукты, жиры, субпрод.",20,IF(D108="Кисломолочные продукты, творог",10,IF(D108="Сыр",24,IF(D108="Яйца, порошок яичный",60,IF(D108="Мед",50,))))))))))</f>
        <v>50</v>
      </c>
      <c r="K108" s="151" t="e">
        <f t="shared" ref="K108" si="158">IF(I108="Ниже предела","",I108*J108)</f>
        <v>#VALUE!</v>
      </c>
      <c r="L108" s="189" t="e">
        <f>IF(OR(K108="",K109=""),"",AVERAGE(K108:K109))</f>
        <v>#VALUE!</v>
      </c>
      <c r="M108" s="191" t="e">
        <f>IF(L108="","",IF(AND(D108="Молоко, молочные смеси, мороженое",L108&lt;=0.0005),"&lt;",IF(AND(D108="Сгущенное молоко",L108&lt;=0.004),"&lt;",IF(AND(D108="Масло 50%",L108&lt;=0.003),"&lt;",IF(AND(D108="Масло 65, 67%",L108&lt;=0.003),"&lt;",IF(AND(D108="Масло 70, 72,5%",L108&lt;=0.003),"&lt;",IF(AND(D108="Масло 75, 78%",L108&lt;=0.003),"&lt;",IF(AND(D108="Масло 82,5, 84%",L108&lt;=0.003),"&lt;",IF(AND(D108="Сыворотка",L108&lt;=0.003),"&lt;",IF(AND(D108="Мясо, рыба",L108&lt;=0.002),"&lt;",IF(AND(D108="Готовые мясные продукты, жиры, субпрод.",L108&lt;=0.005),"&lt;",IF(AND(D108="Кисломолочные продукты, творог",L108&lt;=0.002),"&lt;",IF(AND(D108="Сыр",L108&lt;=0.004),"&lt;",IF(AND(D108="Яйца, порошок яичный",L108&lt;=0.006),"&lt;",IF(AND(D108="Мед",L108&lt;=0.004),"&lt;","&gt;")))))))))))))))</f>
        <v>#VALUE!</v>
      </c>
      <c r="N108" s="152" t="e">
        <f t="shared" ref="N108" si="159">IF(M108="","",IF(L108&lt;=10,"Соответствует","Не соответствует"))</f>
        <v>#VALUE!</v>
      </c>
      <c r="O108" s="154"/>
    </row>
    <row r="109" spans="1:15" ht="20.100000000000001" customHeight="1">
      <c r="A109" s="176"/>
      <c r="B109" s="179"/>
      <c r="C109" s="155"/>
      <c r="D109" s="169"/>
      <c r="E109" s="170"/>
      <c r="F109" s="3"/>
      <c r="G109" s="149" t="str">
        <f t="shared" si="131"/>
        <v/>
      </c>
      <c r="H109" s="157"/>
      <c r="I109" s="150" t="str">
        <f t="shared" si="132"/>
        <v/>
      </c>
      <c r="J109" s="188"/>
      <c r="K109" s="151" t="e">
        <f t="shared" ref="K109" si="160">IF(I109="Ниже предела","",I109*J108)</f>
        <v>#VALUE!</v>
      </c>
      <c r="L109" s="190"/>
      <c r="M109" s="192"/>
      <c r="N109" s="153"/>
      <c r="O109" s="155"/>
    </row>
    <row r="110" spans="1:15" ht="20.100000000000001" customHeight="1">
      <c r="A110" s="175">
        <v>40</v>
      </c>
      <c r="B110" s="177"/>
      <c r="C110" s="178"/>
      <c r="D110" s="167" t="s">
        <v>12</v>
      </c>
      <c r="E110" s="168"/>
      <c r="F110" s="3"/>
      <c r="G110" s="149" t="str">
        <f t="shared" si="131"/>
        <v/>
      </c>
      <c r="H110" s="156" t="str">
        <f>IF(OR(F110="",F111=""),"",STDEV(F110:F111)/AVERAGE(F110:F111))</f>
        <v/>
      </c>
      <c r="I110" s="150" t="str">
        <f t="shared" si="132"/>
        <v/>
      </c>
      <c r="J110" s="187">
        <f t="shared" ref="J110" si="161">IF(D110="Молоко, молочные смеси, мороженое",10,IF(D110="Сгущенное молоко",40,IF(D110="Масло 50-84%",25,IF(D110="Сыворотка",20,IF(D110="Мясо, рыба",10,IF(D110="Готовые мясные продукты, жиры, субпрод.",20,IF(D110="Кисломолочные продукты, творог",10,IF(D110="Сыр",24,IF(D110="Яйца, порошок яичный",60,IF(D110="Мед",50,))))))))))</f>
        <v>50</v>
      </c>
      <c r="K110" s="151" t="e">
        <f t="shared" ref="K110" si="162">IF(I110="Ниже предела","",I110*J110)</f>
        <v>#VALUE!</v>
      </c>
      <c r="L110" s="189" t="e">
        <f>IF(OR(K110="",K111=""),"",AVERAGE(K110:K111))</f>
        <v>#VALUE!</v>
      </c>
      <c r="M110" s="191" t="e">
        <f>IF(L110="","",IF(AND(D110="Молоко, молочные смеси, мороженое",L110&lt;=0.0005),"&lt;",IF(AND(D110="Сгущенное молоко",L110&lt;=0.004),"&lt;",IF(AND(D110="Масло 50%",L110&lt;=0.003),"&lt;",IF(AND(D110="Масло 65, 67%",L110&lt;=0.003),"&lt;",IF(AND(D110="Масло 70, 72,5%",L110&lt;=0.003),"&lt;",IF(AND(D110="Масло 75, 78%",L110&lt;=0.003),"&lt;",IF(AND(D110="Масло 82,5, 84%",L110&lt;=0.003),"&lt;",IF(AND(D110="Сыворотка",L110&lt;=0.003),"&lt;",IF(AND(D110="Мясо, рыба",L110&lt;=0.002),"&lt;",IF(AND(D110="Готовые мясные продукты, жиры, субпрод.",L110&lt;=0.005),"&lt;",IF(AND(D110="Кисломолочные продукты, творог",L110&lt;=0.002),"&lt;",IF(AND(D110="Сыр",L110&lt;=0.004),"&lt;",IF(AND(D110="Яйца, порошок яичный",L110&lt;=0.006),"&lt;",IF(AND(D110="Мед",L110&lt;=0.004),"&lt;","&gt;")))))))))))))))</f>
        <v>#VALUE!</v>
      </c>
      <c r="N110" s="152" t="e">
        <f t="shared" ref="N110" si="163">IF(M110="","",IF(L110&lt;=10,"Соответствует","Не соответствует"))</f>
        <v>#VALUE!</v>
      </c>
      <c r="O110" s="154"/>
    </row>
    <row r="111" spans="1:15" ht="20.100000000000001" customHeight="1">
      <c r="A111" s="176"/>
      <c r="B111" s="179"/>
      <c r="C111" s="155"/>
      <c r="D111" s="169"/>
      <c r="E111" s="170"/>
      <c r="F111" s="3"/>
      <c r="G111" s="149" t="str">
        <f t="shared" si="131"/>
        <v/>
      </c>
      <c r="H111" s="157"/>
      <c r="I111" s="150" t="str">
        <f t="shared" si="132"/>
        <v/>
      </c>
      <c r="J111" s="188"/>
      <c r="K111" s="151" t="e">
        <f t="shared" ref="K111" si="164">IF(I111="Ниже предела","",I111*J110)</f>
        <v>#VALUE!</v>
      </c>
      <c r="L111" s="190"/>
      <c r="M111" s="192"/>
      <c r="N111" s="153"/>
      <c r="O111" s="155"/>
    </row>
    <row r="112" spans="1:15" ht="20.100000000000001" customHeight="1">
      <c r="A112" s="175">
        <v>41</v>
      </c>
      <c r="B112" s="177"/>
      <c r="C112" s="178"/>
      <c r="D112" s="167" t="s">
        <v>12</v>
      </c>
      <c r="E112" s="168"/>
      <c r="F112" s="3"/>
      <c r="G112" s="149" t="str">
        <f t="shared" si="131"/>
        <v/>
      </c>
      <c r="H112" s="156" t="str">
        <f>IF(OR(F112="",F113=""),"",STDEV(F112:F113)/AVERAGE(F112:F113))</f>
        <v/>
      </c>
      <c r="I112" s="150" t="str">
        <f t="shared" si="132"/>
        <v/>
      </c>
      <c r="J112" s="187">
        <f t="shared" ref="J112" si="165">IF(D112="Молоко, молочные смеси, мороженое",10,IF(D112="Сгущенное молоко",40,IF(D112="Масло 50-84%",25,IF(D112="Сыворотка",20,IF(D112="Мясо, рыба",10,IF(D112="Готовые мясные продукты, жиры, субпрод.",20,IF(D112="Кисломолочные продукты, творог",10,IF(D112="Сыр",24,IF(D112="Яйца, порошок яичный",60,IF(D112="Мед",50,))))))))))</f>
        <v>50</v>
      </c>
      <c r="K112" s="151" t="e">
        <f t="shared" ref="K112" si="166">IF(I112="Ниже предела","",I112*J112)</f>
        <v>#VALUE!</v>
      </c>
      <c r="L112" s="189" t="e">
        <f>IF(OR(K112="",K113=""),"",AVERAGE(K112:K113))</f>
        <v>#VALUE!</v>
      </c>
      <c r="M112" s="191" t="e">
        <f>IF(L112="","",IF(AND(D112="Молоко, молочные смеси, мороженое",L112&lt;=0.0005),"&lt;",IF(AND(D112="Сгущенное молоко",L112&lt;=0.004),"&lt;",IF(AND(D112="Масло 50%",L112&lt;=0.003),"&lt;",IF(AND(D112="Масло 65, 67%",L112&lt;=0.003),"&lt;",IF(AND(D112="Масло 70, 72,5%",L112&lt;=0.003),"&lt;",IF(AND(D112="Масло 75, 78%",L112&lt;=0.003),"&lt;",IF(AND(D112="Масло 82,5, 84%",L112&lt;=0.003),"&lt;",IF(AND(D112="Сыворотка",L112&lt;=0.003),"&lt;",IF(AND(D112="Мясо, рыба",L112&lt;=0.002),"&lt;",IF(AND(D112="Готовые мясные продукты, жиры, субпрод.",L112&lt;=0.005),"&lt;",IF(AND(D112="Кисломолочные продукты, творог",L112&lt;=0.002),"&lt;",IF(AND(D112="Сыр",L112&lt;=0.004),"&lt;",IF(AND(D112="Яйца, порошок яичный",L112&lt;=0.006),"&lt;",IF(AND(D112="Мед",L112&lt;=0.004),"&lt;","&gt;")))))))))))))))</f>
        <v>#VALUE!</v>
      </c>
      <c r="N112" s="152" t="e">
        <f t="shared" ref="N112" si="167">IF(M112="","",IF(L112&lt;=10,"Соответствует","Не соответствует"))</f>
        <v>#VALUE!</v>
      </c>
      <c r="O112" s="154"/>
    </row>
    <row r="113" spans="1:15" ht="20.100000000000001" customHeight="1">
      <c r="A113" s="176"/>
      <c r="B113" s="179"/>
      <c r="C113" s="155"/>
      <c r="D113" s="169"/>
      <c r="E113" s="170"/>
      <c r="F113" s="3"/>
      <c r="G113" s="149" t="str">
        <f t="shared" si="131"/>
        <v/>
      </c>
      <c r="H113" s="157"/>
      <c r="I113" s="150" t="str">
        <f t="shared" si="132"/>
        <v/>
      </c>
      <c r="J113" s="188"/>
      <c r="K113" s="151" t="e">
        <f t="shared" ref="K113" si="168">IF(I113="Ниже предела","",I113*J112)</f>
        <v>#VALUE!</v>
      </c>
      <c r="L113" s="190"/>
      <c r="M113" s="192"/>
      <c r="N113" s="153"/>
      <c r="O113" s="155"/>
    </row>
    <row r="114" spans="1:15" ht="20.100000000000001" customHeight="1">
      <c r="A114" s="175">
        <v>42</v>
      </c>
      <c r="B114" s="177"/>
      <c r="C114" s="178"/>
      <c r="D114" s="167" t="s">
        <v>53</v>
      </c>
      <c r="E114" s="168"/>
      <c r="F114" s="3"/>
      <c r="G114" s="149" t="str">
        <f t="shared" si="131"/>
        <v/>
      </c>
      <c r="H114" s="156" t="str">
        <f>IF(OR(F114="",F115=""),"",STDEV(F114:F115)/AVERAGE(F114:F115))</f>
        <v/>
      </c>
      <c r="I114" s="150" t="str">
        <f t="shared" si="132"/>
        <v/>
      </c>
      <c r="J114" s="187">
        <f t="shared" ref="J114" si="169">IF(D114="Молоко, молочные смеси, мороженое",10,IF(D114="Сгущенное молоко",40,IF(D114="Масло 50-84%",25,IF(D114="Сыворотка",20,IF(D114="Мясо, рыба",10,IF(D114="Готовые мясные продукты, жиры, субпрод.",20,IF(D114="Кисломолочные продукты, творог",10,IF(D114="Сыр",24,IF(D114="Яйца, порошок яичный",60,IF(D114="Мед",50,))))))))))</f>
        <v>24</v>
      </c>
      <c r="K114" s="151" t="e">
        <f t="shared" ref="K114" si="170">IF(I114="Ниже предела","",I114*J114)</f>
        <v>#VALUE!</v>
      </c>
      <c r="L114" s="189" t="e">
        <f>IF(OR(K114="",K115=""),"",AVERAGE(K114:K115))</f>
        <v>#VALUE!</v>
      </c>
      <c r="M114" s="191" t="e">
        <f>IF(L114="","",IF(AND(D114="Молоко, молочные смеси, мороженое",L114&lt;=0.0005),"&lt;",IF(AND(D114="Сгущенное молоко",L114&lt;=0.004),"&lt;",IF(AND(D114="Масло 50%",L114&lt;=0.003),"&lt;",IF(AND(D114="Масло 65, 67%",L114&lt;=0.003),"&lt;",IF(AND(D114="Масло 70, 72,5%",L114&lt;=0.003),"&lt;",IF(AND(D114="Масло 75, 78%",L114&lt;=0.003),"&lt;",IF(AND(D114="Масло 82,5, 84%",L114&lt;=0.003),"&lt;",IF(AND(D114="Сыворотка",L114&lt;=0.003),"&lt;",IF(AND(D114="Мясо, рыба",L114&lt;=0.002),"&lt;",IF(AND(D114="Готовые мясные продукты, жиры, субпрод.",L114&lt;=0.005),"&lt;",IF(AND(D114="Кисломолочные продукты, творог",L114&lt;=0.002),"&lt;",IF(AND(D114="Сыр",L114&lt;=0.004),"&lt;",IF(AND(D114="Яйца, порошок яичный",L114&lt;=0.006),"&lt;",IF(AND(D114="Мед",L114&lt;=0.004),"&lt;","&gt;")))))))))))))))</f>
        <v>#VALUE!</v>
      </c>
      <c r="N114" s="152" t="e">
        <f t="shared" ref="N114" si="171">IF(M114="","",IF(L114&lt;=10,"Соответствует","Не соответствует"))</f>
        <v>#VALUE!</v>
      </c>
      <c r="O114" s="154"/>
    </row>
    <row r="115" spans="1:15" ht="20.100000000000001" customHeight="1">
      <c r="A115" s="176"/>
      <c r="B115" s="179"/>
      <c r="C115" s="155"/>
      <c r="D115" s="169"/>
      <c r="E115" s="170"/>
      <c r="F115" s="3"/>
      <c r="G115" s="149" t="str">
        <f t="shared" si="131"/>
        <v/>
      </c>
      <c r="H115" s="157"/>
      <c r="I115" s="150" t="str">
        <f t="shared" si="132"/>
        <v/>
      </c>
      <c r="J115" s="188"/>
      <c r="K115" s="151" t="e">
        <f t="shared" ref="K115" si="172">IF(I115="Ниже предела","",I115*J114)</f>
        <v>#VALUE!</v>
      </c>
      <c r="L115" s="190"/>
      <c r="M115" s="192"/>
      <c r="N115" s="153"/>
      <c r="O115" s="155"/>
    </row>
    <row r="116" spans="1:15">
      <c r="I116" s="92"/>
      <c r="J116" s="194"/>
      <c r="K116" s="93"/>
      <c r="L116" s="195"/>
      <c r="M116" s="196"/>
      <c r="N116" s="197"/>
      <c r="O116" s="198"/>
    </row>
    <row r="117" spans="1:15">
      <c r="I117" s="92"/>
      <c r="J117" s="194"/>
      <c r="K117" s="93"/>
      <c r="L117" s="195"/>
      <c r="M117" s="196"/>
      <c r="N117" s="197"/>
      <c r="O117" s="199"/>
    </row>
    <row r="118" spans="1:15">
      <c r="I118" s="92"/>
      <c r="J118" s="194"/>
      <c r="K118" s="93"/>
      <c r="L118" s="195"/>
      <c r="M118" s="196"/>
      <c r="N118" s="197"/>
      <c r="O118" s="198"/>
    </row>
    <row r="119" spans="1:15">
      <c r="I119" s="92"/>
      <c r="J119" s="194"/>
      <c r="K119" s="93"/>
      <c r="L119" s="195"/>
      <c r="M119" s="196"/>
      <c r="N119" s="197"/>
      <c r="O119" s="199"/>
    </row>
    <row r="120" spans="1:15">
      <c r="I120" s="61"/>
      <c r="J120" s="61"/>
      <c r="K120" s="61"/>
      <c r="L120" s="61"/>
      <c r="M120" s="61"/>
      <c r="N120" s="61"/>
      <c r="O120" s="61"/>
    </row>
  </sheetData>
  <mergeCells count="407">
    <mergeCell ref="J116:J117"/>
    <mergeCell ref="L116:L117"/>
    <mergeCell ref="M116:M117"/>
    <mergeCell ref="N116:N117"/>
    <mergeCell ref="O116:O117"/>
    <mergeCell ref="J118:J119"/>
    <mergeCell ref="L118:L119"/>
    <mergeCell ref="M118:M119"/>
    <mergeCell ref="N118:N119"/>
    <mergeCell ref="O118:O119"/>
    <mergeCell ref="L114:L115"/>
    <mergeCell ref="M114:M115"/>
    <mergeCell ref="N114:N115"/>
    <mergeCell ref="O114:O115"/>
    <mergeCell ref="A114:A115"/>
    <mergeCell ref="B114:C115"/>
    <mergeCell ref="D114:E115"/>
    <mergeCell ref="H114:H115"/>
    <mergeCell ref="J114:J115"/>
    <mergeCell ref="M112:M113"/>
    <mergeCell ref="N112:N113"/>
    <mergeCell ref="O112:O113"/>
    <mergeCell ref="A110:A111"/>
    <mergeCell ref="B110:C111"/>
    <mergeCell ref="D110:E111"/>
    <mergeCell ref="H110:H111"/>
    <mergeCell ref="J110:J111"/>
    <mergeCell ref="L110:L111"/>
    <mergeCell ref="M110:M111"/>
    <mergeCell ref="N110:N111"/>
    <mergeCell ref="O110:O111"/>
    <mergeCell ref="A112:A113"/>
    <mergeCell ref="B112:C113"/>
    <mergeCell ref="D112:E113"/>
    <mergeCell ref="H112:H113"/>
    <mergeCell ref="J112:J113"/>
    <mergeCell ref="L112:L113"/>
    <mergeCell ref="M108:M109"/>
    <mergeCell ref="N108:N109"/>
    <mergeCell ref="O108:O109"/>
    <mergeCell ref="A106:A107"/>
    <mergeCell ref="B106:C107"/>
    <mergeCell ref="D106:E107"/>
    <mergeCell ref="H106:H107"/>
    <mergeCell ref="J106:J107"/>
    <mergeCell ref="L106:L107"/>
    <mergeCell ref="M106:M107"/>
    <mergeCell ref="N106:N107"/>
    <mergeCell ref="O106:O107"/>
    <mergeCell ref="A108:A109"/>
    <mergeCell ref="B108:C109"/>
    <mergeCell ref="D108:E109"/>
    <mergeCell ref="H108:H109"/>
    <mergeCell ref="J108:J109"/>
    <mergeCell ref="L108:L109"/>
    <mergeCell ref="M104:M105"/>
    <mergeCell ref="N104:N105"/>
    <mergeCell ref="O104:O105"/>
    <mergeCell ref="A102:A103"/>
    <mergeCell ref="B102:C103"/>
    <mergeCell ref="D102:E103"/>
    <mergeCell ref="H102:H103"/>
    <mergeCell ref="J102:J103"/>
    <mergeCell ref="L102:L103"/>
    <mergeCell ref="M102:M103"/>
    <mergeCell ref="N102:N103"/>
    <mergeCell ref="O102:O103"/>
    <mergeCell ref="A104:A105"/>
    <mergeCell ref="B104:C105"/>
    <mergeCell ref="D104:E105"/>
    <mergeCell ref="H104:H105"/>
    <mergeCell ref="J104:J105"/>
    <mergeCell ref="L104:L105"/>
    <mergeCell ref="M100:M101"/>
    <mergeCell ref="N100:N101"/>
    <mergeCell ref="O100:O101"/>
    <mergeCell ref="A98:A99"/>
    <mergeCell ref="B98:C99"/>
    <mergeCell ref="D98:E99"/>
    <mergeCell ref="H98:H99"/>
    <mergeCell ref="J98:J99"/>
    <mergeCell ref="L98:L99"/>
    <mergeCell ref="M98:M99"/>
    <mergeCell ref="N98:N99"/>
    <mergeCell ref="O98:O99"/>
    <mergeCell ref="A100:A101"/>
    <mergeCell ref="B100:C101"/>
    <mergeCell ref="D100:E101"/>
    <mergeCell ref="H100:H101"/>
    <mergeCell ref="J100:J101"/>
    <mergeCell ref="L100:L101"/>
    <mergeCell ref="M96:M97"/>
    <mergeCell ref="N96:N97"/>
    <mergeCell ref="O96:O97"/>
    <mergeCell ref="A94:A95"/>
    <mergeCell ref="B94:C95"/>
    <mergeCell ref="D94:E95"/>
    <mergeCell ref="H94:H95"/>
    <mergeCell ref="J94:J95"/>
    <mergeCell ref="L94:L95"/>
    <mergeCell ref="M94:M95"/>
    <mergeCell ref="N94:N95"/>
    <mergeCell ref="O94:O95"/>
    <mergeCell ref="A96:A97"/>
    <mergeCell ref="B96:C97"/>
    <mergeCell ref="D96:E97"/>
    <mergeCell ref="H96:H97"/>
    <mergeCell ref="J96:J97"/>
    <mergeCell ref="L96:L97"/>
    <mergeCell ref="M92:M93"/>
    <mergeCell ref="N92:N93"/>
    <mergeCell ref="O92:O93"/>
    <mergeCell ref="A90:A91"/>
    <mergeCell ref="B90:C91"/>
    <mergeCell ref="D90:E91"/>
    <mergeCell ref="H90:H91"/>
    <mergeCell ref="J90:J91"/>
    <mergeCell ref="L90:L91"/>
    <mergeCell ref="M90:M91"/>
    <mergeCell ref="N90:N91"/>
    <mergeCell ref="O90:O91"/>
    <mergeCell ref="A92:A93"/>
    <mergeCell ref="B92:C93"/>
    <mergeCell ref="D92:E93"/>
    <mergeCell ref="H92:H93"/>
    <mergeCell ref="J92:J93"/>
    <mergeCell ref="L92:L93"/>
    <mergeCell ref="M88:M89"/>
    <mergeCell ref="N88:N89"/>
    <mergeCell ref="O88:O89"/>
    <mergeCell ref="A86:A87"/>
    <mergeCell ref="B86:C87"/>
    <mergeCell ref="D86:E87"/>
    <mergeCell ref="H86:H87"/>
    <mergeCell ref="J86:J87"/>
    <mergeCell ref="L86:L87"/>
    <mergeCell ref="M86:M87"/>
    <mergeCell ref="N86:N87"/>
    <mergeCell ref="O86:O87"/>
    <mergeCell ref="A88:A89"/>
    <mergeCell ref="B88:C89"/>
    <mergeCell ref="D88:E89"/>
    <mergeCell ref="H88:H89"/>
    <mergeCell ref="J88:J89"/>
    <mergeCell ref="L88:L89"/>
    <mergeCell ref="M84:M85"/>
    <mergeCell ref="N84:N85"/>
    <mergeCell ref="O84:O85"/>
    <mergeCell ref="A82:A83"/>
    <mergeCell ref="B82:C83"/>
    <mergeCell ref="D82:E83"/>
    <mergeCell ref="H82:H83"/>
    <mergeCell ref="J82:J83"/>
    <mergeCell ref="L82:L83"/>
    <mergeCell ref="M82:M83"/>
    <mergeCell ref="N82:N83"/>
    <mergeCell ref="O82:O83"/>
    <mergeCell ref="A84:A85"/>
    <mergeCell ref="B84:C85"/>
    <mergeCell ref="D84:E85"/>
    <mergeCell ref="H84:H85"/>
    <mergeCell ref="J84:J85"/>
    <mergeCell ref="L84:L85"/>
    <mergeCell ref="M80:M81"/>
    <mergeCell ref="N80:N81"/>
    <mergeCell ref="O80:O81"/>
    <mergeCell ref="A78:A79"/>
    <mergeCell ref="B78:C79"/>
    <mergeCell ref="D78:E79"/>
    <mergeCell ref="H78:H79"/>
    <mergeCell ref="J78:J79"/>
    <mergeCell ref="L78:L79"/>
    <mergeCell ref="M78:M79"/>
    <mergeCell ref="N78:N79"/>
    <mergeCell ref="O78:O79"/>
    <mergeCell ref="A80:A81"/>
    <mergeCell ref="B80:C81"/>
    <mergeCell ref="D80:E81"/>
    <mergeCell ref="H80:H81"/>
    <mergeCell ref="J80:J81"/>
    <mergeCell ref="L80:L81"/>
    <mergeCell ref="M76:M77"/>
    <mergeCell ref="N76:N77"/>
    <mergeCell ref="O76:O77"/>
    <mergeCell ref="A74:A75"/>
    <mergeCell ref="B74:C75"/>
    <mergeCell ref="D74:E75"/>
    <mergeCell ref="H74:H75"/>
    <mergeCell ref="J74:J75"/>
    <mergeCell ref="L74:L75"/>
    <mergeCell ref="M74:M75"/>
    <mergeCell ref="N74:N75"/>
    <mergeCell ref="O74:O75"/>
    <mergeCell ref="A76:A77"/>
    <mergeCell ref="B76:C77"/>
    <mergeCell ref="D76:E77"/>
    <mergeCell ref="H76:H77"/>
    <mergeCell ref="J76:J77"/>
    <mergeCell ref="L76:L77"/>
    <mergeCell ref="M72:M73"/>
    <mergeCell ref="N72:N73"/>
    <mergeCell ref="O72:O73"/>
    <mergeCell ref="A70:A71"/>
    <mergeCell ref="B70:C71"/>
    <mergeCell ref="D70:E71"/>
    <mergeCell ref="H70:H71"/>
    <mergeCell ref="J70:J71"/>
    <mergeCell ref="L70:L71"/>
    <mergeCell ref="M70:M71"/>
    <mergeCell ref="N70:N71"/>
    <mergeCell ref="O70:O71"/>
    <mergeCell ref="A72:A73"/>
    <mergeCell ref="B72:C73"/>
    <mergeCell ref="D72:E73"/>
    <mergeCell ref="H72:H73"/>
    <mergeCell ref="J72:J73"/>
    <mergeCell ref="L72:L73"/>
    <mergeCell ref="M68:M69"/>
    <mergeCell ref="N68:N69"/>
    <mergeCell ref="O68:O69"/>
    <mergeCell ref="A66:A67"/>
    <mergeCell ref="B66:C67"/>
    <mergeCell ref="D66:E67"/>
    <mergeCell ref="H66:H67"/>
    <mergeCell ref="J66:J67"/>
    <mergeCell ref="L66:L67"/>
    <mergeCell ref="M66:M67"/>
    <mergeCell ref="N66:N67"/>
    <mergeCell ref="O66:O67"/>
    <mergeCell ref="A68:A69"/>
    <mergeCell ref="B68:C69"/>
    <mergeCell ref="D68:E69"/>
    <mergeCell ref="H68:H69"/>
    <mergeCell ref="J68:J69"/>
    <mergeCell ref="L68:L69"/>
    <mergeCell ref="M64:M65"/>
    <mergeCell ref="N64:N65"/>
    <mergeCell ref="O64:O65"/>
    <mergeCell ref="A62:A63"/>
    <mergeCell ref="B62:C63"/>
    <mergeCell ref="D62:E63"/>
    <mergeCell ref="H62:H63"/>
    <mergeCell ref="J62:J63"/>
    <mergeCell ref="L62:L63"/>
    <mergeCell ref="M62:M63"/>
    <mergeCell ref="N62:N63"/>
    <mergeCell ref="O62:O63"/>
    <mergeCell ref="A64:A65"/>
    <mergeCell ref="B64:C65"/>
    <mergeCell ref="D64:E65"/>
    <mergeCell ref="H64:H65"/>
    <mergeCell ref="J64:J65"/>
    <mergeCell ref="L64:L65"/>
    <mergeCell ref="M60:M61"/>
    <mergeCell ref="N60:N61"/>
    <mergeCell ref="O60:O61"/>
    <mergeCell ref="A58:A59"/>
    <mergeCell ref="B58:C59"/>
    <mergeCell ref="D58:E59"/>
    <mergeCell ref="H58:H59"/>
    <mergeCell ref="J58:J59"/>
    <mergeCell ref="L58:L59"/>
    <mergeCell ref="M58:M59"/>
    <mergeCell ref="N58:N59"/>
    <mergeCell ref="O58:O59"/>
    <mergeCell ref="A60:A61"/>
    <mergeCell ref="B60:C61"/>
    <mergeCell ref="D60:E61"/>
    <mergeCell ref="H60:H61"/>
    <mergeCell ref="J60:J61"/>
    <mergeCell ref="L60:L61"/>
    <mergeCell ref="M56:M57"/>
    <mergeCell ref="N56:N57"/>
    <mergeCell ref="O56:O57"/>
    <mergeCell ref="A54:A55"/>
    <mergeCell ref="B54:C55"/>
    <mergeCell ref="D54:E55"/>
    <mergeCell ref="H54:H55"/>
    <mergeCell ref="J54:J55"/>
    <mergeCell ref="L54:L55"/>
    <mergeCell ref="M54:M55"/>
    <mergeCell ref="N54:N55"/>
    <mergeCell ref="O54:O55"/>
    <mergeCell ref="A56:A57"/>
    <mergeCell ref="B56:C57"/>
    <mergeCell ref="D56:E57"/>
    <mergeCell ref="H56:H57"/>
    <mergeCell ref="J56:J57"/>
    <mergeCell ref="L56:L57"/>
    <mergeCell ref="M52:M53"/>
    <mergeCell ref="N52:N53"/>
    <mergeCell ref="O52:O53"/>
    <mergeCell ref="A50:A51"/>
    <mergeCell ref="B50:C51"/>
    <mergeCell ref="D50:E51"/>
    <mergeCell ref="H50:H51"/>
    <mergeCell ref="J50:J51"/>
    <mergeCell ref="L50:L51"/>
    <mergeCell ref="M50:M51"/>
    <mergeCell ref="N50:N51"/>
    <mergeCell ref="O50:O51"/>
    <mergeCell ref="A52:A53"/>
    <mergeCell ref="B52:C53"/>
    <mergeCell ref="D52:E53"/>
    <mergeCell ref="H52:H53"/>
    <mergeCell ref="J52:J53"/>
    <mergeCell ref="L52:L53"/>
    <mergeCell ref="M48:M49"/>
    <mergeCell ref="N48:N49"/>
    <mergeCell ref="O48:O49"/>
    <mergeCell ref="A46:A47"/>
    <mergeCell ref="B46:C47"/>
    <mergeCell ref="D46:E47"/>
    <mergeCell ref="H46:H47"/>
    <mergeCell ref="J46:J47"/>
    <mergeCell ref="L46:L47"/>
    <mergeCell ref="M46:M47"/>
    <mergeCell ref="N46:N47"/>
    <mergeCell ref="O46:O47"/>
    <mergeCell ref="A48:A49"/>
    <mergeCell ref="B48:C49"/>
    <mergeCell ref="D48:E49"/>
    <mergeCell ref="H48:H49"/>
    <mergeCell ref="J48:J49"/>
    <mergeCell ref="L48:L49"/>
    <mergeCell ref="M44:M45"/>
    <mergeCell ref="N44:N45"/>
    <mergeCell ref="O44:O45"/>
    <mergeCell ref="A42:A43"/>
    <mergeCell ref="B42:C43"/>
    <mergeCell ref="D42:E43"/>
    <mergeCell ref="H42:H43"/>
    <mergeCell ref="J42:J43"/>
    <mergeCell ref="L42:L43"/>
    <mergeCell ref="M42:M43"/>
    <mergeCell ref="N42:N43"/>
    <mergeCell ref="O42:O43"/>
    <mergeCell ref="A44:A45"/>
    <mergeCell ref="B44:C45"/>
    <mergeCell ref="D44:E45"/>
    <mergeCell ref="H44:H45"/>
    <mergeCell ref="J44:J45"/>
    <mergeCell ref="L44:L45"/>
    <mergeCell ref="O4:Q4"/>
    <mergeCell ref="J32:J33"/>
    <mergeCell ref="L32:L33"/>
    <mergeCell ref="M32:M33"/>
    <mergeCell ref="M40:M41"/>
    <mergeCell ref="N40:N41"/>
    <mergeCell ref="O40:O41"/>
    <mergeCell ref="A38:A39"/>
    <mergeCell ref="B38:C39"/>
    <mergeCell ref="D38:E39"/>
    <mergeCell ref="H38:H39"/>
    <mergeCell ref="J38:J39"/>
    <mergeCell ref="L38:L39"/>
    <mergeCell ref="M38:M39"/>
    <mergeCell ref="N38:N39"/>
    <mergeCell ref="O38:O39"/>
    <mergeCell ref="A40:A41"/>
    <mergeCell ref="B40:C41"/>
    <mergeCell ref="D40:E41"/>
    <mergeCell ref="H40:H41"/>
    <mergeCell ref="J40:J41"/>
    <mergeCell ref="L40:L41"/>
    <mergeCell ref="M36:M37"/>
    <mergeCell ref="N36:N37"/>
    <mergeCell ref="O36:O37"/>
    <mergeCell ref="A34:A35"/>
    <mergeCell ref="B34:C35"/>
    <mergeCell ref="D34:E35"/>
    <mergeCell ref="H34:H35"/>
    <mergeCell ref="J34:J35"/>
    <mergeCell ref="L34:L35"/>
    <mergeCell ref="M34:M35"/>
    <mergeCell ref="N34:N35"/>
    <mergeCell ref="O34:O35"/>
    <mergeCell ref="A36:A37"/>
    <mergeCell ref="B36:C37"/>
    <mergeCell ref="D36:E37"/>
    <mergeCell ref="H36:H37"/>
    <mergeCell ref="J36:J37"/>
    <mergeCell ref="L36:L37"/>
    <mergeCell ref="N32:N33"/>
    <mergeCell ref="O32:O33"/>
    <mergeCell ref="H32:H33"/>
    <mergeCell ref="A1:D1"/>
    <mergeCell ref="E1:I1"/>
    <mergeCell ref="A6:I6"/>
    <mergeCell ref="A8:B8"/>
    <mergeCell ref="C8:I8"/>
    <mergeCell ref="A9:B9"/>
    <mergeCell ref="C9:I9"/>
    <mergeCell ref="D32:E33"/>
    <mergeCell ref="A4:I4"/>
    <mergeCell ref="A10:B10"/>
    <mergeCell ref="C10:I10"/>
    <mergeCell ref="A11:B11"/>
    <mergeCell ref="C11:I11"/>
    <mergeCell ref="B31:C31"/>
    <mergeCell ref="A32:A33"/>
    <mergeCell ref="B32:C33"/>
    <mergeCell ref="D31:E31"/>
    <mergeCell ref="A14:C14"/>
    <mergeCell ref="D14:E14"/>
    <mergeCell ref="A3:I3"/>
    <mergeCell ref="A5:I5"/>
  </mergeCells>
  <dataValidations count="1">
    <dataValidation type="list" allowBlank="1" showInputMessage="1" showErrorMessage="1" sqref="D32:E115" xr:uid="{00000000-0002-0000-0000-000000000000}">
      <formula1>Матрицы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21"/>
  <sheetViews>
    <sheetView showGridLines="0" tabSelected="1" topLeftCell="A19" zoomScaleNormal="100" workbookViewId="0">
      <selection activeCell="K28" sqref="K28"/>
    </sheetView>
  </sheetViews>
  <sheetFormatPr defaultRowHeight="14.25"/>
  <cols>
    <col min="1" max="1" width="4.28515625" style="97" customWidth="1"/>
    <col min="2" max="2" width="21" style="97" customWidth="1"/>
    <col min="3" max="3" width="23.42578125" style="97" customWidth="1"/>
    <col min="4" max="4" width="17.140625" style="97" customWidth="1"/>
    <col min="5" max="5" width="18.7109375" style="97" customWidth="1"/>
    <col min="6" max="6" width="0.140625" style="97" hidden="1" customWidth="1"/>
    <col min="7" max="7" width="9.5703125" style="97" hidden="1" customWidth="1"/>
    <col min="8" max="8" width="17.85546875" style="97" customWidth="1"/>
    <col min="9" max="9" width="30.7109375" style="97" customWidth="1"/>
    <col min="10" max="10" width="15.7109375" style="97" customWidth="1"/>
    <col min="11" max="11" width="16.5703125" style="97" customWidth="1"/>
    <col min="12" max="12" width="10.7109375" style="97" customWidth="1"/>
    <col min="13" max="13" width="7.42578125" style="97" customWidth="1"/>
    <col min="14" max="14" width="3" style="97" customWidth="1"/>
    <col min="15" max="15" width="14.5703125" style="97" customWidth="1"/>
    <col min="16" max="16" width="25.42578125" style="97" customWidth="1"/>
    <col min="17" max="17" width="20.28515625" style="97" customWidth="1"/>
    <col min="18" max="18" width="9.140625" style="97" customWidth="1"/>
    <col min="19" max="19" width="23" style="97" customWidth="1"/>
    <col min="20" max="20" width="27" style="97" customWidth="1"/>
    <col min="21" max="21" width="14.140625" style="97" customWidth="1"/>
    <col min="22" max="16384" width="9.140625" style="97"/>
  </cols>
  <sheetData>
    <row r="1" spans="2:22" ht="49.5" customHeight="1">
      <c r="B1" s="232" t="s">
        <v>52</v>
      </c>
      <c r="C1" s="232"/>
      <c r="D1" s="55" t="s">
        <v>8</v>
      </c>
      <c r="E1" s="55" t="s">
        <v>86</v>
      </c>
      <c r="H1" s="55" t="s">
        <v>87</v>
      </c>
      <c r="I1" s="131" t="s">
        <v>51</v>
      </c>
      <c r="J1" s="94"/>
      <c r="K1" s="94"/>
      <c r="L1" s="94"/>
      <c r="M1" s="94"/>
      <c r="N1" s="94"/>
      <c r="O1" s="95"/>
      <c r="P1" s="96"/>
      <c r="Q1" s="96"/>
      <c r="R1" s="96"/>
      <c r="S1" s="96"/>
      <c r="T1" s="96"/>
      <c r="U1" s="96"/>
      <c r="V1" s="96"/>
    </row>
    <row r="2" spans="2:22" ht="31.5" customHeight="1">
      <c r="B2" s="200" t="s">
        <v>54</v>
      </c>
      <c r="C2" s="200"/>
      <c r="D2" s="31">
        <v>10</v>
      </c>
      <c r="E2" s="31">
        <v>0.5</v>
      </c>
      <c r="H2" s="31">
        <v>18</v>
      </c>
      <c r="I2" s="130">
        <v>16</v>
      </c>
      <c r="J2" s="83"/>
      <c r="K2" s="98"/>
      <c r="L2" s="98"/>
      <c r="M2" s="98"/>
      <c r="N2" s="99"/>
      <c r="O2" s="95"/>
      <c r="P2" s="96"/>
      <c r="Q2" s="96"/>
      <c r="R2" s="96"/>
      <c r="S2" s="96"/>
      <c r="T2" s="96"/>
      <c r="U2" s="96"/>
      <c r="V2" s="96"/>
    </row>
    <row r="3" spans="2:22" ht="18.75" customHeight="1">
      <c r="B3" s="200" t="s">
        <v>83</v>
      </c>
      <c r="C3" s="200"/>
      <c r="D3" s="31">
        <v>25</v>
      </c>
      <c r="E3" s="142">
        <v>3</v>
      </c>
      <c r="H3" s="142">
        <v>45</v>
      </c>
      <c r="I3" s="143">
        <v>18</v>
      </c>
      <c r="J3" s="83"/>
      <c r="K3" s="98"/>
      <c r="L3" s="98"/>
      <c r="M3" s="98"/>
      <c r="N3" s="99"/>
      <c r="O3" s="95"/>
      <c r="P3" s="96"/>
      <c r="Q3" s="96"/>
      <c r="R3" s="96"/>
      <c r="S3" s="96"/>
      <c r="T3" s="96"/>
      <c r="U3" s="96"/>
      <c r="V3" s="96"/>
    </row>
    <row r="4" spans="2:22" ht="36.75" customHeight="1">
      <c r="B4" s="200" t="s">
        <v>55</v>
      </c>
      <c r="C4" s="200"/>
      <c r="D4" s="31">
        <v>20</v>
      </c>
      <c r="E4" s="31">
        <v>3</v>
      </c>
      <c r="H4" s="31">
        <v>36</v>
      </c>
      <c r="I4" s="130">
        <v>16</v>
      </c>
      <c r="J4" s="83"/>
      <c r="K4" s="98"/>
      <c r="L4" s="100"/>
      <c r="M4" s="100"/>
      <c r="N4" s="101"/>
      <c r="O4" s="102"/>
      <c r="P4" s="96"/>
      <c r="Q4" s="96"/>
      <c r="R4" s="96"/>
      <c r="S4" s="96"/>
      <c r="T4" s="96"/>
      <c r="U4" s="96"/>
      <c r="V4" s="96"/>
    </row>
    <row r="5" spans="2:22" ht="21" customHeight="1">
      <c r="B5" s="200" t="s">
        <v>10</v>
      </c>
      <c r="C5" s="200"/>
      <c r="D5" s="31">
        <v>40</v>
      </c>
      <c r="E5" s="31">
        <v>4</v>
      </c>
      <c r="H5" s="31">
        <v>72</v>
      </c>
      <c r="I5" s="130">
        <v>16</v>
      </c>
      <c r="J5" s="83"/>
      <c r="K5" s="98"/>
      <c r="L5" s="100"/>
      <c r="M5" s="100"/>
      <c r="N5" s="101"/>
      <c r="O5" s="102"/>
      <c r="P5" s="96"/>
      <c r="Q5" s="96"/>
      <c r="R5" s="96"/>
      <c r="S5" s="96"/>
      <c r="T5" s="96"/>
      <c r="U5" s="96"/>
      <c r="V5" s="96"/>
    </row>
    <row r="6" spans="2:22" ht="21" customHeight="1">
      <c r="B6" s="200" t="s">
        <v>56</v>
      </c>
      <c r="C6" s="200"/>
      <c r="D6" s="31">
        <v>10</v>
      </c>
      <c r="E6" s="31">
        <v>2</v>
      </c>
      <c r="H6" s="31">
        <v>18</v>
      </c>
      <c r="I6" s="130">
        <v>18</v>
      </c>
      <c r="J6" s="83"/>
      <c r="K6" s="98"/>
      <c r="L6" s="100"/>
      <c r="M6" s="100"/>
      <c r="N6" s="101"/>
      <c r="O6" s="102"/>
      <c r="P6" s="96"/>
      <c r="Q6" s="96"/>
      <c r="R6" s="96"/>
      <c r="S6" s="96"/>
      <c r="T6" s="96"/>
      <c r="U6" s="96"/>
      <c r="V6" s="96"/>
    </row>
    <row r="7" spans="2:22" ht="29.25" customHeight="1">
      <c r="B7" s="200" t="s">
        <v>57</v>
      </c>
      <c r="C7" s="200"/>
      <c r="D7" s="57">
        <v>20</v>
      </c>
      <c r="E7" s="57">
        <v>5</v>
      </c>
      <c r="H7" s="57">
        <v>36</v>
      </c>
      <c r="I7" s="129">
        <v>18</v>
      </c>
      <c r="J7" s="83"/>
      <c r="K7" s="98"/>
      <c r="L7" s="100"/>
      <c r="M7" s="100"/>
      <c r="N7" s="101"/>
      <c r="O7" s="102"/>
      <c r="P7" s="96"/>
      <c r="Q7" s="96"/>
      <c r="R7" s="96"/>
      <c r="S7" s="96"/>
      <c r="T7" s="96"/>
      <c r="U7" s="96"/>
      <c r="V7" s="96"/>
    </row>
    <row r="8" spans="2:22" ht="30" customHeight="1">
      <c r="B8" s="200" t="s">
        <v>70</v>
      </c>
      <c r="C8" s="200"/>
      <c r="D8" s="31">
        <v>10</v>
      </c>
      <c r="E8" s="31">
        <v>2</v>
      </c>
      <c r="H8" s="31">
        <v>18</v>
      </c>
      <c r="I8" s="130">
        <v>16</v>
      </c>
      <c r="J8" s="83"/>
      <c r="K8" s="98"/>
      <c r="L8" s="100"/>
      <c r="M8" s="100"/>
      <c r="N8" s="101"/>
      <c r="O8" s="102"/>
      <c r="P8" s="96"/>
      <c r="Q8" s="96"/>
      <c r="R8" s="96"/>
      <c r="S8" s="96"/>
      <c r="T8" s="96"/>
      <c r="U8" s="96"/>
      <c r="V8" s="96"/>
    </row>
    <row r="9" spans="2:22" ht="18.75" customHeight="1">
      <c r="B9" s="200" t="s">
        <v>59</v>
      </c>
      <c r="C9" s="200"/>
      <c r="D9" s="57">
        <v>24</v>
      </c>
      <c r="E9" s="57">
        <v>4</v>
      </c>
      <c r="H9" s="57">
        <v>43.2</v>
      </c>
      <c r="I9" s="130">
        <v>16</v>
      </c>
      <c r="J9" s="83"/>
      <c r="K9" s="98"/>
      <c r="L9" s="100"/>
      <c r="M9" s="100"/>
      <c r="N9" s="101"/>
      <c r="O9" s="102"/>
      <c r="P9" s="96"/>
      <c r="Q9" s="96"/>
      <c r="R9" s="96"/>
      <c r="S9" s="96"/>
      <c r="T9" s="96"/>
      <c r="U9" s="96"/>
      <c r="V9" s="96"/>
    </row>
    <row r="10" spans="2:22" ht="23.25" customHeight="1">
      <c r="B10" s="201" t="s">
        <v>60</v>
      </c>
      <c r="C10" s="201"/>
      <c r="D10" s="56">
        <v>60</v>
      </c>
      <c r="E10" s="56">
        <v>6</v>
      </c>
      <c r="H10" s="56">
        <v>108</v>
      </c>
      <c r="I10" s="128">
        <v>16</v>
      </c>
      <c r="J10" s="83"/>
      <c r="K10" s="98"/>
      <c r="L10" s="100"/>
      <c r="M10" s="100"/>
      <c r="N10" s="101"/>
      <c r="O10" s="102"/>
      <c r="P10" s="96"/>
      <c r="Q10" s="96"/>
      <c r="R10" s="96"/>
      <c r="S10" s="96"/>
      <c r="T10" s="96"/>
      <c r="U10" s="96"/>
      <c r="V10" s="96"/>
    </row>
    <row r="11" spans="2:22" ht="21" customHeight="1">
      <c r="B11" s="201" t="s">
        <v>58</v>
      </c>
      <c r="C11" s="201"/>
      <c r="D11" s="56">
        <v>50</v>
      </c>
      <c r="E11" s="56">
        <v>4</v>
      </c>
      <c r="H11" s="56">
        <v>90</v>
      </c>
      <c r="I11" s="130">
        <v>16</v>
      </c>
      <c r="J11" s="83"/>
      <c r="K11" s="98"/>
      <c r="L11" s="100"/>
      <c r="M11" s="100"/>
      <c r="N11" s="101"/>
      <c r="O11" s="102"/>
      <c r="P11" s="96"/>
      <c r="Q11" s="96"/>
      <c r="R11" s="96"/>
      <c r="S11" s="96"/>
      <c r="T11" s="96"/>
      <c r="U11" s="96"/>
      <c r="V11" s="96"/>
    </row>
    <row r="12" spans="2:22" ht="20.25" customHeight="1" thickBot="1">
      <c r="B12" s="32"/>
      <c r="C12" s="33"/>
      <c r="D12" s="34"/>
      <c r="E12" s="34"/>
      <c r="F12" s="35"/>
      <c r="G12" s="36"/>
      <c r="H12" s="132"/>
      <c r="I12" s="132"/>
      <c r="O12" s="104"/>
      <c r="P12" s="96"/>
      <c r="Q12" s="96"/>
      <c r="R12" s="96"/>
      <c r="S12" s="96"/>
      <c r="T12" s="96"/>
      <c r="U12" s="96"/>
      <c r="V12" s="96"/>
    </row>
    <row r="13" spans="2:22" ht="15">
      <c r="B13" s="38" t="s">
        <v>50</v>
      </c>
      <c r="C13" s="39"/>
      <c r="D13" s="40"/>
      <c r="E13" s="41"/>
      <c r="F13" s="42"/>
      <c r="G13" s="43"/>
      <c r="H13" s="133"/>
      <c r="I13" s="134"/>
      <c r="O13" s="104"/>
      <c r="P13" s="96"/>
      <c r="Q13" s="96"/>
      <c r="R13" s="96"/>
      <c r="S13" s="96"/>
      <c r="T13" s="96"/>
      <c r="U13" s="96"/>
      <c r="V13" s="96"/>
    </row>
    <row r="14" spans="2:22" ht="15">
      <c r="B14" s="44" t="s">
        <v>44</v>
      </c>
      <c r="C14" s="35"/>
      <c r="D14" s="45"/>
      <c r="E14" s="46"/>
      <c r="F14" s="36"/>
      <c r="G14" s="32"/>
      <c r="H14" s="135"/>
      <c r="I14" s="136"/>
      <c r="J14" s="105"/>
      <c r="K14" s="105"/>
      <c r="L14" s="105"/>
      <c r="M14" s="105"/>
      <c r="N14" s="105"/>
      <c r="O14" s="105"/>
      <c r="P14" s="96"/>
      <c r="Q14" s="96"/>
      <c r="R14" s="96"/>
      <c r="S14" s="96"/>
      <c r="T14" s="96"/>
      <c r="U14" s="96"/>
      <c r="V14" s="96"/>
    </row>
    <row r="15" spans="2:22" ht="15">
      <c r="B15" s="48" t="s">
        <v>49</v>
      </c>
      <c r="C15" s="35"/>
      <c r="D15" s="45"/>
      <c r="E15" s="46"/>
      <c r="F15" s="36"/>
      <c r="G15" s="49"/>
      <c r="H15" s="135"/>
      <c r="I15" s="136"/>
      <c r="J15" s="105"/>
      <c r="K15" s="105"/>
      <c r="L15" s="105"/>
      <c r="M15" s="105"/>
      <c r="N15" s="105"/>
      <c r="O15" s="105"/>
      <c r="P15" s="96"/>
      <c r="Q15" s="96"/>
      <c r="R15" s="96"/>
      <c r="S15" s="96"/>
      <c r="T15" s="96"/>
      <c r="U15" s="96"/>
      <c r="V15" s="96"/>
    </row>
    <row r="16" spans="2:22" ht="15">
      <c r="B16" s="44" t="s">
        <v>42</v>
      </c>
      <c r="C16" s="35"/>
      <c r="D16" s="45"/>
      <c r="E16" s="46"/>
      <c r="F16" s="36"/>
      <c r="G16" s="49"/>
      <c r="H16" s="135"/>
      <c r="I16" s="136"/>
      <c r="J16" s="105"/>
      <c r="K16" s="105"/>
      <c r="L16" s="105"/>
      <c r="M16" s="105"/>
      <c r="N16" s="105"/>
      <c r="O16" s="105"/>
      <c r="P16" s="96"/>
      <c r="Q16" s="96"/>
      <c r="R16" s="96"/>
      <c r="S16" s="96"/>
      <c r="T16" s="96"/>
      <c r="U16" s="96"/>
      <c r="V16" s="96"/>
    </row>
    <row r="17" spans="1:22" ht="15">
      <c r="B17" s="48" t="s">
        <v>48</v>
      </c>
      <c r="C17" s="35"/>
      <c r="D17" s="45"/>
      <c r="E17" s="46"/>
      <c r="F17" s="36"/>
      <c r="G17" s="47"/>
      <c r="H17" s="135"/>
      <c r="I17" s="136"/>
      <c r="J17" s="105"/>
      <c r="K17" s="105"/>
      <c r="L17" s="105"/>
      <c r="M17" s="105"/>
      <c r="N17" s="105"/>
      <c r="O17" s="105"/>
      <c r="P17" s="96"/>
      <c r="Q17" s="96"/>
      <c r="R17" s="96"/>
      <c r="S17" s="96"/>
      <c r="T17" s="96"/>
      <c r="U17" s="96"/>
      <c r="V17" s="96"/>
    </row>
    <row r="18" spans="1:22" ht="15">
      <c r="B18" s="48"/>
      <c r="C18" s="35"/>
      <c r="D18" s="45"/>
      <c r="E18" s="46"/>
      <c r="F18" s="36"/>
      <c r="G18" s="47"/>
      <c r="H18" s="135"/>
      <c r="I18" s="136"/>
      <c r="J18" s="105"/>
      <c r="K18" s="105"/>
      <c r="L18" s="105"/>
      <c r="M18" s="105"/>
      <c r="N18" s="105"/>
      <c r="O18" s="105"/>
      <c r="P18" s="96"/>
      <c r="Q18" s="96"/>
      <c r="R18" s="96"/>
      <c r="S18" s="96"/>
      <c r="T18" s="106"/>
      <c r="U18" s="96"/>
      <c r="V18" s="96"/>
    </row>
    <row r="19" spans="1:22" ht="15">
      <c r="B19" s="48" t="s">
        <v>47</v>
      </c>
      <c r="C19" s="35"/>
      <c r="D19" s="45"/>
      <c r="E19" s="46"/>
      <c r="F19" s="49"/>
      <c r="G19" s="47"/>
      <c r="H19" s="135"/>
      <c r="I19" s="136"/>
      <c r="J19" s="105"/>
      <c r="K19" s="105"/>
      <c r="L19" s="105"/>
      <c r="M19" s="105"/>
      <c r="N19" s="105"/>
      <c r="O19" s="105"/>
      <c r="P19" s="96"/>
      <c r="Q19" s="96"/>
      <c r="R19" s="96"/>
      <c r="S19" s="96"/>
      <c r="T19" s="106"/>
      <c r="U19" s="96"/>
      <c r="V19" s="96"/>
    </row>
    <row r="20" spans="1:22" ht="15.75">
      <c r="B20" s="50" t="s">
        <v>46</v>
      </c>
      <c r="C20" s="35"/>
      <c r="D20" s="45"/>
      <c r="E20" s="46"/>
      <c r="F20" s="36"/>
      <c r="G20" s="47"/>
      <c r="H20" s="135"/>
      <c r="I20" s="136"/>
      <c r="J20" s="105"/>
      <c r="K20" s="105"/>
      <c r="L20" s="105"/>
      <c r="M20" s="105"/>
      <c r="N20" s="105"/>
      <c r="O20" s="105"/>
      <c r="P20" s="96"/>
      <c r="Q20" s="96"/>
      <c r="R20" s="96"/>
      <c r="S20" s="96"/>
      <c r="T20" s="107"/>
      <c r="U20" s="96"/>
      <c r="V20" s="96"/>
    </row>
    <row r="21" spans="1:22" ht="12.75" customHeight="1">
      <c r="B21" s="44"/>
      <c r="C21" s="35"/>
      <c r="D21" s="45"/>
      <c r="E21" s="46"/>
      <c r="F21" s="36"/>
      <c r="G21" s="47"/>
      <c r="H21" s="135"/>
      <c r="I21" s="136"/>
      <c r="J21" s="105"/>
      <c r="K21" s="105"/>
      <c r="L21" s="105"/>
      <c r="M21" s="105"/>
      <c r="N21" s="105"/>
      <c r="O21" s="105"/>
      <c r="P21" s="96"/>
      <c r="Q21" s="96"/>
      <c r="R21" s="96"/>
      <c r="S21" s="96"/>
      <c r="T21" s="108"/>
      <c r="U21" s="96"/>
      <c r="V21" s="96"/>
    </row>
    <row r="22" spans="1:22" ht="12.75" customHeight="1">
      <c r="B22" s="48" t="s">
        <v>45</v>
      </c>
      <c r="C22" s="32"/>
      <c r="D22" s="32"/>
      <c r="E22" s="32"/>
      <c r="F22" s="32"/>
      <c r="G22" s="32"/>
      <c r="H22" s="135"/>
      <c r="I22" s="136"/>
      <c r="J22" s="105"/>
      <c r="K22" s="105"/>
      <c r="L22" s="105"/>
      <c r="M22" s="105"/>
      <c r="N22" s="105"/>
      <c r="O22" s="105"/>
      <c r="P22" s="96"/>
      <c r="Q22" s="96"/>
      <c r="R22" s="96"/>
      <c r="S22" s="96"/>
      <c r="T22" s="109"/>
      <c r="U22" s="96"/>
      <c r="V22" s="96"/>
    </row>
    <row r="23" spans="1:22" ht="15.75">
      <c r="B23" s="44" t="s">
        <v>44</v>
      </c>
      <c r="C23" s="32"/>
      <c r="D23" s="32"/>
      <c r="E23" s="32"/>
      <c r="F23" s="32"/>
      <c r="G23" s="32"/>
      <c r="H23" s="135"/>
      <c r="I23" s="136"/>
      <c r="J23" s="105"/>
      <c r="K23" s="105"/>
      <c r="L23" s="105"/>
      <c r="M23" s="105"/>
      <c r="N23" s="105"/>
      <c r="O23" s="105"/>
      <c r="P23" s="96"/>
      <c r="Q23" s="96"/>
      <c r="R23" s="96"/>
      <c r="S23" s="96"/>
      <c r="T23" s="85"/>
      <c r="U23" s="96"/>
      <c r="V23" s="96"/>
    </row>
    <row r="24" spans="1:22" ht="9.75" customHeight="1">
      <c r="B24" s="48" t="s">
        <v>43</v>
      </c>
      <c r="C24" s="32"/>
      <c r="D24" s="32"/>
      <c r="E24" s="32"/>
      <c r="F24" s="32"/>
      <c r="G24" s="32"/>
      <c r="H24" s="135"/>
      <c r="I24" s="136"/>
      <c r="J24" s="105"/>
      <c r="K24" s="105"/>
      <c r="L24" s="105"/>
      <c r="M24" s="105"/>
      <c r="N24" s="105"/>
      <c r="O24" s="105"/>
      <c r="P24" s="96"/>
      <c r="Q24" s="96"/>
      <c r="R24" s="96"/>
      <c r="S24" s="104"/>
      <c r="T24" s="85"/>
      <c r="U24" s="104"/>
      <c r="V24" s="104"/>
    </row>
    <row r="25" spans="1:22" ht="15.75" customHeight="1">
      <c r="B25" s="44" t="s">
        <v>42</v>
      </c>
      <c r="C25" s="32"/>
      <c r="D25" s="32"/>
      <c r="E25" s="32"/>
      <c r="F25" s="32"/>
      <c r="G25" s="32"/>
      <c r="H25" s="135"/>
      <c r="I25" s="136"/>
      <c r="J25" s="105"/>
      <c r="K25" s="105"/>
      <c r="L25" s="105"/>
      <c r="M25" s="105"/>
      <c r="N25" s="105"/>
      <c r="O25" s="105"/>
      <c r="P25" s="96"/>
      <c r="Q25" s="96"/>
      <c r="R25" s="96"/>
      <c r="S25" s="104"/>
      <c r="T25" s="110"/>
      <c r="U25" s="104"/>
      <c r="V25" s="104"/>
    </row>
    <row r="26" spans="1:22" ht="15.75" customHeight="1" thickBot="1">
      <c r="B26" s="51" t="s">
        <v>41</v>
      </c>
      <c r="C26" s="52"/>
      <c r="D26" s="52"/>
      <c r="E26" s="52"/>
      <c r="F26" s="52"/>
      <c r="G26" s="52"/>
      <c r="H26" s="137"/>
      <c r="I26" s="138"/>
      <c r="J26" s="105"/>
      <c r="K26" s="105"/>
      <c r="L26" s="105"/>
      <c r="M26" s="105"/>
      <c r="N26" s="105"/>
      <c r="O26" s="105"/>
      <c r="P26" s="96"/>
      <c r="Q26" s="96"/>
      <c r="R26" s="96"/>
      <c r="S26" s="104"/>
      <c r="T26" s="110"/>
      <c r="U26" s="104"/>
      <c r="V26" s="104"/>
    </row>
    <row r="27" spans="1:22" ht="15.75">
      <c r="B27" s="37"/>
      <c r="C27" s="37"/>
      <c r="D27" s="37"/>
      <c r="E27" s="37"/>
      <c r="F27" s="37"/>
      <c r="G27" s="37"/>
      <c r="H27" s="37"/>
      <c r="I27" s="37"/>
      <c r="J27" s="104"/>
      <c r="K27" s="104"/>
      <c r="L27" s="104"/>
      <c r="M27" s="104"/>
      <c r="N27" s="104"/>
      <c r="O27" s="104"/>
      <c r="P27" s="96"/>
      <c r="Q27" s="96"/>
      <c r="R27" s="96"/>
      <c r="S27" s="104"/>
      <c r="T27" s="85"/>
      <c r="U27" s="104"/>
      <c r="V27" s="104"/>
    </row>
    <row r="28" spans="1:22" ht="76.5" customHeight="1">
      <c r="A28" s="111" t="s">
        <v>4</v>
      </c>
      <c r="B28" s="112" t="s">
        <v>5</v>
      </c>
      <c r="C28" s="112" t="s">
        <v>9</v>
      </c>
      <c r="D28" s="112" t="s">
        <v>88</v>
      </c>
      <c r="E28" s="112" t="s">
        <v>89</v>
      </c>
      <c r="F28" s="113"/>
      <c r="G28" s="113"/>
      <c r="H28" s="113" t="s">
        <v>40</v>
      </c>
      <c r="I28" s="113" t="s">
        <v>39</v>
      </c>
      <c r="J28" s="113" t="s">
        <v>86</v>
      </c>
      <c r="K28" s="114" t="s">
        <v>87</v>
      </c>
      <c r="L28" s="216" t="s">
        <v>72</v>
      </c>
      <c r="M28" s="217"/>
      <c r="N28" s="115" t="s">
        <v>71</v>
      </c>
      <c r="O28" s="116" t="s">
        <v>90</v>
      </c>
      <c r="P28" s="116" t="s">
        <v>38</v>
      </c>
      <c r="Q28" s="96"/>
      <c r="R28" s="96"/>
      <c r="S28" s="104"/>
      <c r="T28" s="110"/>
      <c r="U28" s="104"/>
      <c r="V28" s="104"/>
    </row>
    <row r="29" spans="1:22" s="118" customFormat="1" ht="14.25" customHeight="1">
      <c r="A29" s="219">
        <v>1</v>
      </c>
      <c r="B29" s="220">
        <f>Продоскрин_Тетрациклин!B32</f>
        <v>1</v>
      </c>
      <c r="C29" s="221" t="s">
        <v>82</v>
      </c>
      <c r="D29" s="53" t="str">
        <f>Продоскрин_Тетрациклин!K32</f>
        <v/>
      </c>
      <c r="E29" s="203" t="str">
        <f>IF(OR(D29="",D30=""),"",(D29+D30)/2)</f>
        <v/>
      </c>
      <c r="F29" s="202"/>
      <c r="G29" s="218"/>
      <c r="H29" s="202">
        <f>IF(C29="Молоко, молочные смеси, мороженое",16,IF(C29="Сгущенное молоко",16,IF(C29="Масло 50-84%",18,IF(C29="Сыворотка",16,IF(C29="Мясо, рыба",18,IF(C29="Готовые мясные продукты, жиры, субпрод.",18,IF(C29="Кисломолочные продукты, творог",16,IF(C29="Сыр",16,IF(C29="Яйца, порошок яичный",16,IF(C29="Мед",16,))))))))))</f>
        <v>18</v>
      </c>
      <c r="I29" s="203" t="str">
        <f>IF(OR(D29="",D30=""),"",IF(M29=J29,"0",IF(M29=K29,"0",(0.01*H29*E29))))</f>
        <v/>
      </c>
      <c r="J29" s="202">
        <f>IF(C29="Молоко, молочные смеси, мороженое",$E$2,IF(C29="Сгущенное молоко",$E$5,IF(C29="Масло 50-84%",$E$3,IF(C29="Сыворотка",$E$4,IF(C29="Мясо, рыба",$E$6,IF(C29="Готовые мясные продукты, жиры, субпрод.",$E$7,IF(C29="Кисломолочные продукты, творог",$E$8,IF(C29="Сыр",$E$9,IF(C29="Яйца, порошок яичный",$E$10,IF(C29="Мед",$E$11,))))))))))</f>
        <v>3</v>
      </c>
      <c r="K29" s="206">
        <f>IF(C29="Молоко, молочные смеси, мороженое",$H$2,IF(C29="Сгущенное молоко",$H$5,IF(C29="Масло 50-84%",$H$3,IF(C29="Сыворотка",$H$4,IF(C29="Мясо, рыба",$H$6,IF(C29="Готовые мясные продукты, жиры, субпрод.",$H$7,IF(C29="Кисломолочные продукты, творог",$H$8,IF(C29="Сыр",$H$9,IF(C29="Яйца, порошок яичный",$H$10,IF(C29="Мед",$H$11,))))))))))</f>
        <v>45</v>
      </c>
      <c r="L29" s="208" t="str">
        <f>IF(OR(D29="",D30=""),"",IF(E29&lt;=J29,"не обнаружено",IF(E29&gt;=K29,"выше диапазона",E29)))</f>
        <v/>
      </c>
      <c r="M29" s="209"/>
      <c r="N29" s="233" t="s">
        <v>36</v>
      </c>
      <c r="O29" s="214" t="str">
        <f>IF(OR(L29="выше диапазона",L29="не обнаружено"),"",I29)</f>
        <v/>
      </c>
      <c r="P29" s="207"/>
      <c r="Q29" s="117"/>
      <c r="R29" s="117"/>
      <c r="S29" s="104"/>
      <c r="U29" s="104"/>
      <c r="V29" s="104"/>
    </row>
    <row r="30" spans="1:22" s="118" customFormat="1" ht="14.25" customHeight="1">
      <c r="A30" s="219"/>
      <c r="B30" s="220"/>
      <c r="C30" s="222"/>
      <c r="D30" s="53" t="str">
        <f>Продоскрин_Тетрациклин!K33</f>
        <v/>
      </c>
      <c r="E30" s="203"/>
      <c r="F30" s="202"/>
      <c r="G30" s="218"/>
      <c r="H30" s="202"/>
      <c r="I30" s="203"/>
      <c r="J30" s="202"/>
      <c r="K30" s="206"/>
      <c r="L30" s="210"/>
      <c r="M30" s="211"/>
      <c r="N30" s="213"/>
      <c r="O30" s="215"/>
      <c r="P30" s="207"/>
      <c r="Q30" s="117"/>
      <c r="R30" s="117"/>
      <c r="S30" s="104"/>
      <c r="U30" s="104"/>
      <c r="V30" s="104"/>
    </row>
    <row r="31" spans="1:22" s="118" customFormat="1" ht="14.25" customHeight="1">
      <c r="A31" s="219">
        <v>2</v>
      </c>
      <c r="B31" s="220">
        <f>Продоскрин_Тетрациклин!B34</f>
        <v>2</v>
      </c>
      <c r="C31" s="221" t="s">
        <v>10</v>
      </c>
      <c r="D31" s="53">
        <f>Продоскрин_Тетрациклин!K34</f>
        <v>74.526652796698301</v>
      </c>
      <c r="E31" s="203">
        <f t="shared" ref="E31" si="0">IF(OR(D31="",D32=""),"",(D31+D32)/2)</f>
        <v>74.824095102962104</v>
      </c>
      <c r="F31" s="202"/>
      <c r="G31" s="218"/>
      <c r="H31" s="202">
        <f t="shared" ref="H31" si="1">IF(C31="Молоко, молочные смеси, мороженое",16,IF(C31="Сгущенное молоко",16,IF(C31="Масло 50-84%",18,IF(C31="Сыворотка",16,IF(C31="Мясо, рыба",18,IF(C31="Готовые мясные продукты, жиры, субпрод.",18,IF(C31="Кисломолочные продукты, творог",16,IF(C31="Сыр",16,IF(C31="Яйца, порошок яичный",16,IF(C31="Мед",16,))))))))))</f>
        <v>16</v>
      </c>
      <c r="I31" s="203">
        <f>IF(OR(D31="",D32=""),"",IF(M31=J31,"0",IF(M31=K31,"0",(0.01*H31*E31))))</f>
        <v>11.971855216473937</v>
      </c>
      <c r="J31" s="204">
        <f t="shared" ref="J31" si="2">IF(C31="Молоко, молочные смеси, мороженое",$E$2,IF(C31="Сгущенное молоко",$E$5,IF(C31="Масло 50-84%",$E$3,IF(C31="Сыворотка",$E$4,IF(C31="Мясо, рыба",$E$6,IF(C31="Готовые мясные продукты, жиры, субпрод.",$E$7,IF(C31="Кисломолочные продукты, творог",$E$8,IF(C31="Сыр",$E$9,IF(C31="Яйца, порошок яичный",$E$10,IF(C31="Мед",$E$11,))))))))))</f>
        <v>4</v>
      </c>
      <c r="K31" s="206">
        <f t="shared" ref="K31" si="3">IF(C31="Молоко, молочные смеси, мороженое",$H$2,IF(C31="Сгущенное молоко",$H$5,IF(C31="Масло 50-84%",$H$3,IF(C31="Сыворотка",$H$4,IF(C31="Мясо, рыба",$H$6,IF(C31="Готовые мясные продукты, жиры, субпрод.",$H$7,IF(C31="Кисломолочные продукты, творог",$H$8,IF(C31="Сыр",$H$9,IF(C31="Яйца, порошок яичный",$H$10,IF(C31="Мед",$H$11,))))))))))</f>
        <v>72</v>
      </c>
      <c r="L31" s="208" t="str">
        <f>IF(OR(D31="",D32=""),"",IF(E31&lt;=J31,"не обнаружено",IF(E31&gt;=K31,"выше диапазона",E31)))</f>
        <v>выше диапазона</v>
      </c>
      <c r="M31" s="209"/>
      <c r="N31" s="212" t="s">
        <v>36</v>
      </c>
      <c r="O31" s="214" t="str">
        <f t="shared" ref="O31" si="4">IF(OR(L31="выше диапазона",L31="не обнаружено"),"",I31)</f>
        <v/>
      </c>
      <c r="P31" s="207"/>
      <c r="Q31" s="117"/>
      <c r="R31" s="117"/>
      <c r="S31" s="104"/>
      <c r="U31" s="104"/>
      <c r="V31" s="104"/>
    </row>
    <row r="32" spans="1:22" s="118" customFormat="1" ht="14.25" customHeight="1">
      <c r="A32" s="219"/>
      <c r="B32" s="220"/>
      <c r="C32" s="222"/>
      <c r="D32" s="53">
        <f>Продоскрин_Тетрациклин!K35</f>
        <v>75.121537409225922</v>
      </c>
      <c r="E32" s="203"/>
      <c r="F32" s="202"/>
      <c r="G32" s="218"/>
      <c r="H32" s="202"/>
      <c r="I32" s="203"/>
      <c r="J32" s="205"/>
      <c r="K32" s="206"/>
      <c r="L32" s="210"/>
      <c r="M32" s="211"/>
      <c r="N32" s="213"/>
      <c r="O32" s="215"/>
      <c r="P32" s="207"/>
      <c r="Q32" s="117"/>
      <c r="R32" s="117"/>
      <c r="S32" s="104"/>
      <c r="U32" s="104"/>
      <c r="V32" s="104"/>
    </row>
    <row r="33" spans="1:22" s="118" customFormat="1" ht="14.25" customHeight="1">
      <c r="A33" s="219">
        <v>3</v>
      </c>
      <c r="B33" s="220">
        <f>Продоскрин_Тетрациклин!B36</f>
        <v>3</v>
      </c>
      <c r="C33" s="221" t="s">
        <v>37</v>
      </c>
      <c r="D33" s="53" t="str">
        <f>Продоскрин_Тетрациклин!K36</f>
        <v/>
      </c>
      <c r="E33" s="203" t="str">
        <f t="shared" ref="E33" si="5">IF(OR(D33="",D34=""),"",(D33+D34)/2)</f>
        <v/>
      </c>
      <c r="F33" s="202"/>
      <c r="G33" s="218"/>
      <c r="H33" s="202">
        <f t="shared" ref="H33" si="6">IF(C33="Молоко, молочные смеси, мороженое",16,IF(C33="Сгущенное молоко",16,IF(C33="Масло 50-84%",18,IF(C33="Сыворотка",16,IF(C33="Мясо, рыба",18,IF(C33="Готовые мясные продукты, жиры, субпрод.",18,IF(C33="Кисломолочные продукты, творог",16,IF(C33="Сыр",16,IF(C33="Яйца, порошок яичный",16,IF(C33="Мед",16,))))))))))</f>
        <v>16</v>
      </c>
      <c r="I33" s="203" t="str">
        <f>IF(OR(D33="",D34=""),"",IF(M33=J33,"0",IF(M33=K33,"0",(0.01*H33*E33))))</f>
        <v/>
      </c>
      <c r="J33" s="204">
        <f t="shared" ref="J33" si="7">IF(C33="Молоко, молочные смеси, мороженое",$E$2,IF(C33="Сгущенное молоко",$E$5,IF(C33="Масло 50-84%",$E$3,IF(C33="Сыворотка",$E$4,IF(C33="Мясо, рыба",$E$6,IF(C33="Готовые мясные продукты, жиры, субпрод.",$E$7,IF(C33="Кисломолочные продукты, творог",$E$8,IF(C33="Сыр",$E$9,IF(C33="Яйца, порошок яичный",$E$10,IF(C33="Мед",$E$11,))))))))))</f>
        <v>0.5</v>
      </c>
      <c r="K33" s="206">
        <f t="shared" ref="K33" si="8">IF(C33="Молоко, молочные смеси, мороженое",$H$2,IF(C33="Сгущенное молоко",$H$5,IF(C33="Масло 50-84%",$H$3,IF(C33="Сыворотка",$H$4,IF(C33="Мясо, рыба",$H$6,IF(C33="Готовые мясные продукты, жиры, субпрод.",$H$7,IF(C33="Кисломолочные продукты, творог",$H$8,IF(C33="Сыр",$H$9,IF(C33="Яйца, порошок яичный",$H$10,IF(C33="Мед",$H$11,))))))))))</f>
        <v>18</v>
      </c>
      <c r="L33" s="208" t="str">
        <f>IF(OR(D33="",D34=""),"",IF(E33&lt;=J33,"не обнаружено",IF(E33&gt;=K33,"выше диапазона",E33)))</f>
        <v/>
      </c>
      <c r="M33" s="209"/>
      <c r="N33" s="212" t="s">
        <v>36</v>
      </c>
      <c r="O33" s="214" t="str">
        <f t="shared" ref="O33" si="9">IF(OR(L33="выше диапазона",L33="не обнаружено"),"",I33)</f>
        <v/>
      </c>
      <c r="P33" s="207"/>
      <c r="Q33" s="117"/>
      <c r="R33" s="117"/>
      <c r="S33" s="104"/>
      <c r="U33" s="104"/>
      <c r="V33" s="104"/>
    </row>
    <row r="34" spans="1:22" s="118" customFormat="1" ht="14.25" customHeight="1">
      <c r="A34" s="219"/>
      <c r="B34" s="220"/>
      <c r="C34" s="222"/>
      <c r="D34" s="53" t="str">
        <f>Продоскрин_Тетрациклин!K37</f>
        <v/>
      </c>
      <c r="E34" s="203"/>
      <c r="F34" s="202"/>
      <c r="G34" s="218"/>
      <c r="H34" s="202"/>
      <c r="I34" s="203"/>
      <c r="J34" s="205"/>
      <c r="K34" s="206"/>
      <c r="L34" s="210"/>
      <c r="M34" s="211"/>
      <c r="N34" s="213"/>
      <c r="O34" s="215"/>
      <c r="P34" s="207"/>
      <c r="Q34" s="117"/>
      <c r="R34" s="117"/>
      <c r="S34" s="104"/>
      <c r="U34" s="104"/>
      <c r="V34" s="104"/>
    </row>
    <row r="35" spans="1:22" s="118" customFormat="1" ht="14.25" customHeight="1">
      <c r="A35" s="219">
        <v>4</v>
      </c>
      <c r="B35" s="220">
        <f>Продоскрин_Тетрациклин!B38</f>
        <v>4</v>
      </c>
      <c r="C35" s="221" t="s">
        <v>62</v>
      </c>
      <c r="D35" s="53" t="str">
        <f>Продоскрин_Тетрациклин!K38</f>
        <v/>
      </c>
      <c r="E35" s="203" t="str">
        <f t="shared" ref="E35" si="10">IF(OR(D35="",D36=""),"",(D35+D36)/2)</f>
        <v/>
      </c>
      <c r="F35" s="202"/>
      <c r="G35" s="218"/>
      <c r="H35" s="202">
        <f t="shared" ref="H35" si="11">IF(C35="Молоко, молочные смеси, мороженое",16,IF(C35="Сгущенное молоко",16,IF(C35="Масло 50-84%",18,IF(C35="Сыворотка",16,IF(C35="Мясо, рыба",18,IF(C35="Готовые мясные продукты, жиры, субпрод.",18,IF(C35="Кисломолочные продукты, творог",16,IF(C35="Сыр",16,IF(C35="Яйца, порошок яичный",16,IF(C35="Мед",16,))))))))))</f>
        <v>0</v>
      </c>
      <c r="I35" s="203" t="str">
        <f>IF(OR(D35="",D36=""),"",IF(M35=J35,"0",IF(M35=K35,"0",(0.01*H35*E35))))</f>
        <v/>
      </c>
      <c r="J35" s="204">
        <f t="shared" ref="J35" si="12">IF(C35="Молоко, молочные смеси, мороженое",$E$2,IF(C35="Сгущенное молоко",$E$5,IF(C35="Масло 50-84%",$E$3,IF(C35="Сыворотка",$E$4,IF(C35="Мясо, рыба",$E$6,IF(C35="Готовые мясные продукты, жиры, субпрод.",$E$7,IF(C35="Кисломолочные продукты, творог",$E$8,IF(C35="Сыр",$E$9,IF(C35="Яйца, порошок яичный",$E$10,IF(C35="Мед",$E$11,))))))))))</f>
        <v>0</v>
      </c>
      <c r="K35" s="206">
        <f t="shared" ref="K35" si="13">IF(C35="Молоко, молочные смеси, мороженое",$H$2,IF(C35="Сгущенное молоко",$H$5,IF(C35="Масло 50-84%",$H$3,IF(C35="Сыворотка",$H$4,IF(C35="Мясо, рыба",$H$6,IF(C35="Готовые мясные продукты, жиры, субпрод.",$H$7,IF(C35="Кисломолочные продукты, творог",$H$8,IF(C35="Сыр",$H$9,IF(C35="Яйца, порошок яичный",$H$10,IF(C35="Мед",$H$11,))))))))))</f>
        <v>0</v>
      </c>
      <c r="L35" s="208" t="str">
        <f>IF(OR(D35="",D36=""),"",IF(E35&lt;=J35,"не обнаружено",IF(E35&gt;=K35,"выше диапазона",E35)))</f>
        <v/>
      </c>
      <c r="M35" s="209"/>
      <c r="N35" s="212" t="s">
        <v>36</v>
      </c>
      <c r="O35" s="214" t="str">
        <f t="shared" ref="O35" si="14">IF(OR(L35="выше диапазона",L35="не обнаружено"),"",I35)</f>
        <v/>
      </c>
      <c r="P35" s="207"/>
      <c r="Q35" s="117"/>
      <c r="R35" s="117"/>
      <c r="S35" s="104"/>
      <c r="U35" s="104"/>
      <c r="V35" s="104"/>
    </row>
    <row r="36" spans="1:22" s="118" customFormat="1" ht="14.25" customHeight="1">
      <c r="A36" s="219"/>
      <c r="B36" s="220"/>
      <c r="C36" s="222"/>
      <c r="D36" s="53" t="str">
        <f>Продоскрин_Тетрациклин!K39</f>
        <v/>
      </c>
      <c r="E36" s="203"/>
      <c r="F36" s="202"/>
      <c r="G36" s="218"/>
      <c r="H36" s="202"/>
      <c r="I36" s="203"/>
      <c r="J36" s="205"/>
      <c r="K36" s="206"/>
      <c r="L36" s="210"/>
      <c r="M36" s="211"/>
      <c r="N36" s="213"/>
      <c r="O36" s="215"/>
      <c r="P36" s="207"/>
      <c r="Q36" s="117"/>
      <c r="R36" s="117"/>
      <c r="S36" s="104"/>
      <c r="U36" s="104"/>
      <c r="V36" s="104"/>
    </row>
    <row r="37" spans="1:22" s="118" customFormat="1" ht="14.25" customHeight="1">
      <c r="A37" s="219">
        <v>5</v>
      </c>
      <c r="B37" s="220">
        <f>Продоскрин_Тетрациклин!B40</f>
        <v>5</v>
      </c>
      <c r="C37" s="221" t="s">
        <v>37</v>
      </c>
      <c r="D37" s="53">
        <f>Продоскрин_Тетрациклин!K40</f>
        <v>1.1602629390383283</v>
      </c>
      <c r="E37" s="203">
        <f t="shared" ref="E37:E97" si="15">IF(OR(D37="",D38=""),"",(D37+D38)/2)</f>
        <v>1.9895618833259989</v>
      </c>
      <c r="F37" s="202"/>
      <c r="G37" s="218"/>
      <c r="H37" s="202">
        <f t="shared" ref="H37" si="16">IF(C37="Молоко, молочные смеси, мороженое",16,IF(C37="Сгущенное молоко",16,IF(C37="Масло 50-84%",18,IF(C37="Сыворотка",16,IF(C37="Мясо, рыба",18,IF(C37="Готовые мясные продукты, жиры, субпрод.",18,IF(C37="Кисломолочные продукты, творог",16,IF(C37="Сыр",16,IF(C37="Яйца, порошок яичный",16,IF(C37="Мед",16,))))))))))</f>
        <v>16</v>
      </c>
      <c r="I37" s="203">
        <f>IF(OR(D37="",D38=""),"",IF(M37=J37,"0",IF(M37=K37,"0",(0.01*H37*E37))))</f>
        <v>0.31832990133215983</v>
      </c>
      <c r="J37" s="204">
        <f t="shared" ref="J37" si="17">IF(C37="Молоко, молочные смеси, мороженое",$E$2,IF(C37="Сгущенное молоко",$E$5,IF(C37="Масло 50-84%",$E$3,IF(C37="Сыворотка",$E$4,IF(C37="Мясо, рыба",$E$6,IF(C37="Готовые мясные продукты, жиры, субпрод.",$E$7,IF(C37="Кисломолочные продукты, творог",$E$8,IF(C37="Сыр",$E$9,IF(C37="Яйца, порошок яичный",$E$10,IF(C37="Мед",$E$11,))))))))))</f>
        <v>0.5</v>
      </c>
      <c r="K37" s="206">
        <f t="shared" ref="K37" si="18">IF(C37="Молоко, молочные смеси, мороженое",$H$2,IF(C37="Сгущенное молоко",$H$5,IF(C37="Масло 50-84%",$H$3,IF(C37="Сыворотка",$H$4,IF(C37="Мясо, рыба",$H$6,IF(C37="Готовые мясные продукты, жиры, субпрод.",$H$7,IF(C37="Кисломолочные продукты, творог",$H$8,IF(C37="Сыр",$H$9,IF(C37="Яйца, порошок яичный",$H$10,IF(C37="Мед",$H$11,))))))))))</f>
        <v>18</v>
      </c>
      <c r="L37" s="208">
        <f>IF(OR(D37="",D38=""),"",IF(E37&lt;=J37,"не обнаружено",IF(E37&gt;=K37,"выше диапазона",E37)))</f>
        <v>1.9895618833259989</v>
      </c>
      <c r="M37" s="209"/>
      <c r="N37" s="212" t="s">
        <v>36</v>
      </c>
      <c r="O37" s="214">
        <f t="shared" ref="O37" si="19">IF(OR(L37="выше диапазона",L37="не обнаружено"),"",I37)</f>
        <v>0.31832990133215983</v>
      </c>
      <c r="P37" s="207"/>
      <c r="Q37" s="117"/>
      <c r="R37" s="117"/>
      <c r="S37" s="104"/>
      <c r="U37" s="104"/>
      <c r="V37" s="104"/>
    </row>
    <row r="38" spans="1:22" s="118" customFormat="1" ht="14.25" customHeight="1">
      <c r="A38" s="219"/>
      <c r="B38" s="220"/>
      <c r="C38" s="222"/>
      <c r="D38" s="53">
        <f>Продоскрин_Тетрациклин!K41</f>
        <v>2.8188608276136695</v>
      </c>
      <c r="E38" s="203"/>
      <c r="F38" s="202"/>
      <c r="G38" s="218"/>
      <c r="H38" s="202"/>
      <c r="I38" s="203"/>
      <c r="J38" s="205"/>
      <c r="K38" s="206"/>
      <c r="L38" s="210"/>
      <c r="M38" s="211"/>
      <c r="N38" s="213"/>
      <c r="O38" s="215"/>
      <c r="P38" s="207"/>
      <c r="Q38" s="117"/>
      <c r="R38" s="117"/>
      <c r="S38" s="104"/>
      <c r="U38" s="104"/>
      <c r="V38" s="104"/>
    </row>
    <row r="39" spans="1:22" s="118" customFormat="1" ht="14.25" customHeight="1">
      <c r="A39" s="219">
        <v>6</v>
      </c>
      <c r="B39" s="220">
        <f>Продоскрин_Тетрациклин!B42</f>
        <v>6</v>
      </c>
      <c r="C39" s="221" t="s">
        <v>37</v>
      </c>
      <c r="D39" s="53" t="e">
        <f>Продоскрин_Тетрациклин!K42</f>
        <v>#VALUE!</v>
      </c>
      <c r="E39" s="203" t="e">
        <f t="shared" ref="E39:E99" si="20">IF(OR(D39="",D40=""),"",(D39+D40)/2)</f>
        <v>#VALUE!</v>
      </c>
      <c r="F39" s="202"/>
      <c r="G39" s="218"/>
      <c r="H39" s="202">
        <f t="shared" ref="H39" si="21">IF(C39="Молоко, молочные смеси, мороженое",16,IF(C39="Сгущенное молоко",16,IF(C39="Масло 50-84%",18,IF(C39="Сыворотка",16,IF(C39="Мясо, рыба",18,IF(C39="Готовые мясные продукты, жиры, субпрод.",18,IF(C39="Кисломолочные продукты, творог",16,IF(C39="Сыр",16,IF(C39="Яйца, порошок яичный",16,IF(C39="Мед",16,))))))))))</f>
        <v>16</v>
      </c>
      <c r="I39" s="203" t="e">
        <f>IF(OR(D39="",D40=""),"",IF(M39=J39,"0",IF(M39=K39,"0",(0.01*H39*E39))))</f>
        <v>#VALUE!</v>
      </c>
      <c r="J39" s="204">
        <f t="shared" ref="J39" si="22">IF(C39="Молоко, молочные смеси, мороженое",$E$2,IF(C39="Сгущенное молоко",$E$5,IF(C39="Масло 50-84%",$E$3,IF(C39="Сыворотка",$E$4,IF(C39="Мясо, рыба",$E$6,IF(C39="Готовые мясные продукты, жиры, субпрод.",$E$7,IF(C39="Кисломолочные продукты, творог",$E$8,IF(C39="Сыр",$E$9,IF(C39="Яйца, порошок яичный",$E$10,IF(C39="Мед",$E$11,))))))))))</f>
        <v>0.5</v>
      </c>
      <c r="K39" s="206">
        <f t="shared" ref="K39" si="23">IF(C39="Молоко, молочные смеси, мороженое",$H$2,IF(C39="Сгущенное молоко",$H$5,IF(C39="Масло 50-84%",$H$3,IF(C39="Сыворотка",$H$4,IF(C39="Мясо, рыба",$H$6,IF(C39="Готовые мясные продукты, жиры, субпрод.",$H$7,IF(C39="Кисломолочные продукты, творог",$H$8,IF(C39="Сыр",$H$9,IF(C39="Яйца, порошок яичный",$H$10,IF(C39="Мед",$H$11,))))))))))</f>
        <v>18</v>
      </c>
      <c r="L39" s="208" t="e">
        <f>IF(OR(D39="",D40=""),"",IF(E39&lt;=J39,"не обнаружено",IF(E39&gt;=K39,"выше диапазона",E39)))</f>
        <v>#VALUE!</v>
      </c>
      <c r="M39" s="209"/>
      <c r="N39" s="212" t="s">
        <v>36</v>
      </c>
      <c r="O39" s="214" t="e">
        <f t="shared" ref="O39" si="24">IF(OR(L39="выше диапазона",L39="не обнаружено"),"",I39)</f>
        <v>#VALUE!</v>
      </c>
      <c r="P39" s="207"/>
      <c r="Q39" s="117"/>
      <c r="R39" s="117"/>
      <c r="S39" s="104"/>
      <c r="U39" s="104"/>
      <c r="V39" s="104"/>
    </row>
    <row r="40" spans="1:22" s="118" customFormat="1" ht="14.25" customHeight="1">
      <c r="A40" s="219"/>
      <c r="B40" s="220"/>
      <c r="C40" s="222"/>
      <c r="D40" s="53" t="e">
        <f>Продоскрин_Тетрациклин!K43</f>
        <v>#VALUE!</v>
      </c>
      <c r="E40" s="203"/>
      <c r="F40" s="202"/>
      <c r="G40" s="218"/>
      <c r="H40" s="202"/>
      <c r="I40" s="203"/>
      <c r="J40" s="205"/>
      <c r="K40" s="206"/>
      <c r="L40" s="210"/>
      <c r="M40" s="211"/>
      <c r="N40" s="213"/>
      <c r="O40" s="215"/>
      <c r="P40" s="207"/>
      <c r="Q40" s="117"/>
      <c r="R40" s="117"/>
      <c r="S40" s="104"/>
      <c r="U40" s="104"/>
      <c r="V40" s="104"/>
    </row>
    <row r="41" spans="1:22" s="118" customFormat="1" ht="14.25" customHeight="1">
      <c r="A41" s="219">
        <v>7</v>
      </c>
      <c r="B41" s="220">
        <f>Продоскрин_Тетрациклин!B44</f>
        <v>7</v>
      </c>
      <c r="C41" s="221" t="s">
        <v>37</v>
      </c>
      <c r="D41" s="53" t="e">
        <f>Продоскрин_Тетрациклин!K44</f>
        <v>#VALUE!</v>
      </c>
      <c r="E41" s="203" t="e">
        <f t="shared" ref="E41" si="25">IF(OR(D41="",D42=""),"",(D41+D42)/2)</f>
        <v>#VALUE!</v>
      </c>
      <c r="F41" s="202"/>
      <c r="G41" s="218"/>
      <c r="H41" s="202">
        <f t="shared" ref="H41" si="26">IF(C41="Молоко, молочные смеси, мороженое",16,IF(C41="Сгущенное молоко",16,IF(C41="Масло 50-84%",18,IF(C41="Сыворотка",16,IF(C41="Мясо, рыба",18,IF(C41="Готовые мясные продукты, жиры, субпрод.",18,IF(C41="Кисломолочные продукты, творог",16,IF(C41="Сыр",16,IF(C41="Яйца, порошок яичный",16,IF(C41="Мед",16,))))))))))</f>
        <v>16</v>
      </c>
      <c r="I41" s="203" t="e">
        <f>IF(OR(D41="",D42=""),"",IF(M41=J41,"0",IF(M41=K41,"0",(0.01*H41*E41))))</f>
        <v>#VALUE!</v>
      </c>
      <c r="J41" s="204">
        <f t="shared" ref="J41" si="27">IF(C41="Молоко, молочные смеси, мороженое",$E$2,IF(C41="Сгущенное молоко",$E$5,IF(C41="Масло 50-84%",$E$3,IF(C41="Сыворотка",$E$4,IF(C41="Мясо, рыба",$E$6,IF(C41="Готовые мясные продукты, жиры, субпрод.",$E$7,IF(C41="Кисломолочные продукты, творог",$E$8,IF(C41="Сыр",$E$9,IF(C41="Яйца, порошок яичный",$E$10,IF(C41="Мед",$E$11,))))))))))</f>
        <v>0.5</v>
      </c>
      <c r="K41" s="206">
        <f t="shared" ref="K41" si="28">IF(C41="Молоко, молочные смеси, мороженое",$H$2,IF(C41="Сгущенное молоко",$H$5,IF(C41="Масло 50-84%",$H$3,IF(C41="Сыворотка",$H$4,IF(C41="Мясо, рыба",$H$6,IF(C41="Готовые мясные продукты, жиры, субпрод.",$H$7,IF(C41="Кисломолочные продукты, творог",$H$8,IF(C41="Сыр",$H$9,IF(C41="Яйца, порошок яичный",$H$10,IF(C41="Мед",$H$11,))))))))))</f>
        <v>18</v>
      </c>
      <c r="L41" s="208" t="e">
        <f>IF(OR(D41="",D42=""),"",IF(E41&lt;=J41,"не обнаружено",IF(E41&gt;=K41,"выше диапазона",E41)))</f>
        <v>#VALUE!</v>
      </c>
      <c r="M41" s="209"/>
      <c r="N41" s="212" t="s">
        <v>36</v>
      </c>
      <c r="O41" s="214" t="e">
        <f t="shared" ref="O41" si="29">IF(OR(L41="выше диапазона",L41="не обнаружено"),"",I41)</f>
        <v>#VALUE!</v>
      </c>
      <c r="P41" s="207"/>
      <c r="Q41" s="117"/>
      <c r="R41" s="117"/>
      <c r="S41" s="104"/>
      <c r="U41" s="104"/>
      <c r="V41" s="104"/>
    </row>
    <row r="42" spans="1:22" s="118" customFormat="1" ht="14.25" customHeight="1">
      <c r="A42" s="219"/>
      <c r="B42" s="220"/>
      <c r="C42" s="222"/>
      <c r="D42" s="53" t="e">
        <f>Продоскрин_Тетрациклин!K45</f>
        <v>#VALUE!</v>
      </c>
      <c r="E42" s="203"/>
      <c r="F42" s="202"/>
      <c r="G42" s="218"/>
      <c r="H42" s="202"/>
      <c r="I42" s="203"/>
      <c r="J42" s="205"/>
      <c r="K42" s="206"/>
      <c r="L42" s="210"/>
      <c r="M42" s="211"/>
      <c r="N42" s="213"/>
      <c r="O42" s="215"/>
      <c r="P42" s="207"/>
      <c r="Q42" s="117"/>
      <c r="R42" s="117"/>
      <c r="S42" s="104"/>
      <c r="U42" s="104"/>
      <c r="V42" s="104"/>
    </row>
    <row r="43" spans="1:22" s="118" customFormat="1" ht="14.25" customHeight="1">
      <c r="A43" s="219">
        <v>8</v>
      </c>
      <c r="B43" s="220">
        <f>Продоскрин_Тетрациклин!B46</f>
        <v>8</v>
      </c>
      <c r="C43" s="221" t="s">
        <v>37</v>
      </c>
      <c r="D43" s="53" t="e">
        <f>Продоскрин_Тетрациклин!K46</f>
        <v>#VALUE!</v>
      </c>
      <c r="E43" s="203" t="e">
        <f t="shared" si="15"/>
        <v>#VALUE!</v>
      </c>
      <c r="F43" s="202"/>
      <c r="G43" s="218"/>
      <c r="H43" s="202">
        <f t="shared" ref="H43" si="30">IF(C43="Молоко, молочные смеси, мороженое",16,IF(C43="Сгущенное молоко",16,IF(C43="Масло 50-84%",18,IF(C43="Сыворотка",16,IF(C43="Мясо, рыба",18,IF(C43="Готовые мясные продукты, жиры, субпрод.",18,IF(C43="Кисломолочные продукты, творог",16,IF(C43="Сыр",16,IF(C43="Яйца, порошок яичный",16,IF(C43="Мед",16,))))))))))</f>
        <v>16</v>
      </c>
      <c r="I43" s="203" t="e">
        <f>IF(OR(D43="",D44=""),"",IF(M43=J43,"0",IF(M43=K43,"0",(0.01*H43*E43))))</f>
        <v>#VALUE!</v>
      </c>
      <c r="J43" s="204">
        <f t="shared" ref="J43" si="31">IF(C43="Молоко, молочные смеси, мороженое",$E$2,IF(C43="Сгущенное молоко",$E$5,IF(C43="Масло 50-84%",$E$3,IF(C43="Сыворотка",$E$4,IF(C43="Мясо, рыба",$E$6,IF(C43="Готовые мясные продукты, жиры, субпрод.",$E$7,IF(C43="Кисломолочные продукты, творог",$E$8,IF(C43="Сыр",$E$9,IF(C43="Яйца, порошок яичный",$E$10,IF(C43="Мед",$E$11,))))))))))</f>
        <v>0.5</v>
      </c>
      <c r="K43" s="206">
        <f t="shared" ref="K43" si="32">IF(C43="Молоко, молочные смеси, мороженое",$H$2,IF(C43="Сгущенное молоко",$H$5,IF(C43="Масло 50-84%",$H$3,IF(C43="Сыворотка",$H$4,IF(C43="Мясо, рыба",$H$6,IF(C43="Готовые мясные продукты, жиры, субпрод.",$H$7,IF(C43="Кисломолочные продукты, творог",$H$8,IF(C43="Сыр",$H$9,IF(C43="Яйца, порошок яичный",$H$10,IF(C43="Мед",$H$11,))))))))))</f>
        <v>18</v>
      </c>
      <c r="L43" s="208" t="e">
        <f>IF(OR(D43="",D44=""),"",IF(E43&lt;=J43,"не обнаружено",IF(E43&gt;=K43,"выше диапазона",E43)))</f>
        <v>#VALUE!</v>
      </c>
      <c r="M43" s="209"/>
      <c r="N43" s="212" t="s">
        <v>36</v>
      </c>
      <c r="O43" s="214" t="e">
        <f t="shared" ref="O43" si="33">IF(OR(L43="выше диапазона",L43="не обнаружено"),"",I43)</f>
        <v>#VALUE!</v>
      </c>
      <c r="P43" s="207"/>
      <c r="Q43" s="117"/>
      <c r="R43" s="117"/>
      <c r="S43" s="104"/>
      <c r="U43" s="104"/>
      <c r="V43" s="104"/>
    </row>
    <row r="44" spans="1:22" s="118" customFormat="1" ht="14.25" customHeight="1">
      <c r="A44" s="219"/>
      <c r="B44" s="220"/>
      <c r="C44" s="222"/>
      <c r="D44" s="53" t="e">
        <f>Продоскрин_Тетрациклин!K47</f>
        <v>#VALUE!</v>
      </c>
      <c r="E44" s="203"/>
      <c r="F44" s="202"/>
      <c r="G44" s="218"/>
      <c r="H44" s="202"/>
      <c r="I44" s="203"/>
      <c r="J44" s="205"/>
      <c r="K44" s="206"/>
      <c r="L44" s="210"/>
      <c r="M44" s="211"/>
      <c r="N44" s="213"/>
      <c r="O44" s="215"/>
      <c r="P44" s="207"/>
      <c r="Q44" s="117"/>
      <c r="R44" s="117"/>
      <c r="S44" s="104"/>
      <c r="U44" s="104"/>
      <c r="V44" s="104"/>
    </row>
    <row r="45" spans="1:22" s="118" customFormat="1" ht="14.25" customHeight="1">
      <c r="A45" s="219">
        <v>9</v>
      </c>
      <c r="B45" s="220">
        <f>Продоскрин_Тетрациклин!B48</f>
        <v>9</v>
      </c>
      <c r="C45" s="221" t="s">
        <v>37</v>
      </c>
      <c r="D45" s="53" t="e">
        <f>Продоскрин_Тетрациклин!K48</f>
        <v>#VALUE!</v>
      </c>
      <c r="E45" s="203" t="e">
        <f t="shared" si="20"/>
        <v>#VALUE!</v>
      </c>
      <c r="F45" s="202"/>
      <c r="G45" s="218"/>
      <c r="H45" s="202">
        <f t="shared" ref="H45" si="34">IF(C45="Молоко, молочные смеси, мороженое",16,IF(C45="Сгущенное молоко",16,IF(C45="Масло 50-84%",18,IF(C45="Сыворотка",16,IF(C45="Мясо, рыба",18,IF(C45="Готовые мясные продукты, жиры, субпрод.",18,IF(C45="Кисломолочные продукты, творог",16,IF(C45="Сыр",16,IF(C45="Яйца, порошок яичный",16,IF(C45="Мед",16,))))))))))</f>
        <v>16</v>
      </c>
      <c r="I45" s="203" t="e">
        <f>IF(OR(D45="",D46=""),"",IF(M45=J45,"0",IF(M45=K45,"0",(0.01*H45*E45))))</f>
        <v>#VALUE!</v>
      </c>
      <c r="J45" s="204">
        <f t="shared" ref="J45" si="35">IF(C45="Молоко, молочные смеси, мороженое",$E$2,IF(C45="Сгущенное молоко",$E$5,IF(C45="Масло 50-84%",$E$3,IF(C45="Сыворотка",$E$4,IF(C45="Мясо, рыба",$E$6,IF(C45="Готовые мясные продукты, жиры, субпрод.",$E$7,IF(C45="Кисломолочные продукты, творог",$E$8,IF(C45="Сыр",$E$9,IF(C45="Яйца, порошок яичный",$E$10,IF(C45="Мед",$E$11,))))))))))</f>
        <v>0.5</v>
      </c>
      <c r="K45" s="206">
        <f t="shared" ref="K45" si="36">IF(C45="Молоко, молочные смеси, мороженое",$H$2,IF(C45="Сгущенное молоко",$H$5,IF(C45="Масло 50-84%",$H$3,IF(C45="Сыворотка",$H$4,IF(C45="Мясо, рыба",$H$6,IF(C45="Готовые мясные продукты, жиры, субпрод.",$H$7,IF(C45="Кисломолочные продукты, творог",$H$8,IF(C45="Сыр",$H$9,IF(C45="Яйца, порошок яичный",$H$10,IF(C45="Мед",$H$11,))))))))))</f>
        <v>18</v>
      </c>
      <c r="L45" s="208" t="e">
        <f>IF(OR(D45="",D46=""),"",IF(E45&lt;=J45,"не обнаружено",IF(E45&gt;=K45,"выше диапазона",E45)))</f>
        <v>#VALUE!</v>
      </c>
      <c r="M45" s="209"/>
      <c r="N45" s="212" t="s">
        <v>36</v>
      </c>
      <c r="O45" s="214" t="e">
        <f t="shared" ref="O45" si="37">IF(OR(L45="выше диапазона",L45="не обнаружено"),"",I45)</f>
        <v>#VALUE!</v>
      </c>
      <c r="P45" s="207"/>
      <c r="Q45" s="117"/>
      <c r="R45" s="117"/>
      <c r="S45" s="104"/>
      <c r="U45" s="104"/>
      <c r="V45" s="104"/>
    </row>
    <row r="46" spans="1:22" s="118" customFormat="1" ht="14.25" customHeight="1">
      <c r="A46" s="219"/>
      <c r="B46" s="220"/>
      <c r="C46" s="222"/>
      <c r="D46" s="53" t="e">
        <f>Продоскрин_Тетрациклин!K49</f>
        <v>#VALUE!</v>
      </c>
      <c r="E46" s="203"/>
      <c r="F46" s="202"/>
      <c r="G46" s="218"/>
      <c r="H46" s="202"/>
      <c r="I46" s="203"/>
      <c r="J46" s="205"/>
      <c r="K46" s="206"/>
      <c r="L46" s="210"/>
      <c r="M46" s="211"/>
      <c r="N46" s="213"/>
      <c r="O46" s="215"/>
      <c r="P46" s="207"/>
      <c r="Q46" s="117"/>
      <c r="R46" s="117"/>
      <c r="S46" s="104"/>
      <c r="U46" s="104"/>
      <c r="V46" s="104"/>
    </row>
    <row r="47" spans="1:22" s="118" customFormat="1" ht="14.25" customHeight="1">
      <c r="A47" s="219">
        <v>10</v>
      </c>
      <c r="B47" s="220">
        <f>Продоскрин_Тетрациклин!B50</f>
        <v>3</v>
      </c>
      <c r="C47" s="221" t="s">
        <v>37</v>
      </c>
      <c r="D47" s="53" t="e">
        <f>Продоскрин_Тетрациклин!K50</f>
        <v>#VALUE!</v>
      </c>
      <c r="E47" s="203" t="e">
        <f t="shared" ref="E47" si="38">IF(OR(D47="",D48=""),"",(D47+D48)/2)</f>
        <v>#VALUE!</v>
      </c>
      <c r="F47" s="202"/>
      <c r="G47" s="218"/>
      <c r="H47" s="202">
        <f t="shared" ref="H47" si="39">IF(C47="Молоко, молочные смеси, мороженое",16,IF(C47="Сгущенное молоко",16,IF(C47="Масло 50-84%",18,IF(C47="Сыворотка",16,IF(C47="Мясо, рыба",18,IF(C47="Готовые мясные продукты, жиры, субпрод.",18,IF(C47="Кисломолочные продукты, творог",16,IF(C47="Сыр",16,IF(C47="Яйца, порошок яичный",16,IF(C47="Мед",16,))))))))))</f>
        <v>16</v>
      </c>
      <c r="I47" s="203" t="e">
        <f>IF(OR(D47="",D48=""),"",IF(M47=J47,"0",IF(M47=K47,"0",(0.01*H47*E47))))</f>
        <v>#VALUE!</v>
      </c>
      <c r="J47" s="204">
        <f t="shared" ref="J47" si="40">IF(C47="Молоко, молочные смеси, мороженое",$E$2,IF(C47="Сгущенное молоко",$E$5,IF(C47="Масло 50-84%",$E$3,IF(C47="Сыворотка",$E$4,IF(C47="Мясо, рыба",$E$6,IF(C47="Готовые мясные продукты, жиры, субпрод.",$E$7,IF(C47="Кисломолочные продукты, творог",$E$8,IF(C47="Сыр",$E$9,IF(C47="Яйца, порошок яичный",$E$10,IF(C47="Мед",$E$11,))))))))))</f>
        <v>0.5</v>
      </c>
      <c r="K47" s="206">
        <f t="shared" ref="K47" si="41">IF(C47="Молоко, молочные смеси, мороженое",$H$2,IF(C47="Сгущенное молоко",$H$5,IF(C47="Масло 50-84%",$H$3,IF(C47="Сыворотка",$H$4,IF(C47="Мясо, рыба",$H$6,IF(C47="Готовые мясные продукты, жиры, субпрод.",$H$7,IF(C47="Кисломолочные продукты, творог",$H$8,IF(C47="Сыр",$H$9,IF(C47="Яйца, порошок яичный",$H$10,IF(C47="Мед",$H$11,))))))))))</f>
        <v>18</v>
      </c>
      <c r="L47" s="208" t="e">
        <f>IF(OR(D47="",D48=""),"",IF(E47&lt;=J47,"не обнаружено",IF(E47&gt;=K47,"выше диапазона",E47)))</f>
        <v>#VALUE!</v>
      </c>
      <c r="M47" s="209"/>
      <c r="N47" s="212" t="s">
        <v>36</v>
      </c>
      <c r="O47" s="214" t="e">
        <f t="shared" ref="O47" si="42">IF(OR(L47="выше диапазона",L47="не обнаружено"),"",I47)</f>
        <v>#VALUE!</v>
      </c>
      <c r="P47" s="207"/>
      <c r="Q47" s="117"/>
      <c r="R47" s="117"/>
      <c r="S47" s="104"/>
      <c r="U47" s="104"/>
      <c r="V47" s="104"/>
    </row>
    <row r="48" spans="1:22" s="118" customFormat="1" ht="14.25" customHeight="1">
      <c r="A48" s="219"/>
      <c r="B48" s="220"/>
      <c r="C48" s="222"/>
      <c r="D48" s="53" t="e">
        <f>Продоскрин_Тетрациклин!K51</f>
        <v>#VALUE!</v>
      </c>
      <c r="E48" s="203"/>
      <c r="F48" s="202"/>
      <c r="G48" s="218"/>
      <c r="H48" s="202"/>
      <c r="I48" s="203"/>
      <c r="J48" s="205"/>
      <c r="K48" s="206"/>
      <c r="L48" s="210"/>
      <c r="M48" s="211"/>
      <c r="N48" s="213"/>
      <c r="O48" s="215"/>
      <c r="P48" s="207"/>
      <c r="Q48" s="117"/>
      <c r="R48" s="117"/>
      <c r="S48" s="104"/>
      <c r="U48" s="104"/>
      <c r="V48" s="104"/>
    </row>
    <row r="49" spans="1:22" s="118" customFormat="1" ht="14.25" customHeight="1">
      <c r="A49" s="219">
        <v>11</v>
      </c>
      <c r="B49" s="220">
        <f>Продоскрин_Тетрациклин!B52</f>
        <v>3</v>
      </c>
      <c r="C49" s="221" t="s">
        <v>37</v>
      </c>
      <c r="D49" s="53" t="e">
        <f>Продоскрин_Тетрациклин!K52</f>
        <v>#VALUE!</v>
      </c>
      <c r="E49" s="203" t="e">
        <f t="shared" si="15"/>
        <v>#VALUE!</v>
      </c>
      <c r="F49" s="202"/>
      <c r="G49" s="218"/>
      <c r="H49" s="202">
        <f t="shared" ref="H49" si="43">IF(C49="Молоко, молочные смеси, мороженое",16,IF(C49="Сгущенное молоко",16,IF(C49="Масло 50-84%",18,IF(C49="Сыворотка",16,IF(C49="Мясо, рыба",18,IF(C49="Готовые мясные продукты, жиры, субпрод.",18,IF(C49="Кисломолочные продукты, творог",16,IF(C49="Сыр",16,IF(C49="Яйца, порошок яичный",16,IF(C49="Мед",16,))))))))))</f>
        <v>16</v>
      </c>
      <c r="I49" s="203" t="e">
        <f>IF(OR(D49="",D50=""),"",IF(M49=J49,"0",IF(M49=K49,"0",(0.01*H49*E49))))</f>
        <v>#VALUE!</v>
      </c>
      <c r="J49" s="204">
        <f t="shared" ref="J49" si="44">IF(C49="Молоко, молочные смеси, мороженое",$E$2,IF(C49="Сгущенное молоко",$E$5,IF(C49="Масло 50-84%",$E$3,IF(C49="Сыворотка",$E$4,IF(C49="Мясо, рыба",$E$6,IF(C49="Готовые мясные продукты, жиры, субпрод.",$E$7,IF(C49="Кисломолочные продукты, творог",$E$8,IF(C49="Сыр",$E$9,IF(C49="Яйца, порошок яичный",$E$10,IF(C49="Мед",$E$11,))))))))))</f>
        <v>0.5</v>
      </c>
      <c r="K49" s="206">
        <f t="shared" ref="K49" si="45">IF(C49="Молоко, молочные смеси, мороженое",$H$2,IF(C49="Сгущенное молоко",$H$5,IF(C49="Масло 50-84%",$H$3,IF(C49="Сыворотка",$H$4,IF(C49="Мясо, рыба",$H$6,IF(C49="Готовые мясные продукты, жиры, субпрод.",$H$7,IF(C49="Кисломолочные продукты, творог",$H$8,IF(C49="Сыр",$H$9,IF(C49="Яйца, порошок яичный",$H$10,IF(C49="Мед",$H$11,))))))))))</f>
        <v>18</v>
      </c>
      <c r="L49" s="208" t="e">
        <f>IF(OR(D49="",D50=""),"",IF(E49&lt;=J49,"не обнаружено",IF(E49&gt;=K49,"выше диапазона",E49)))</f>
        <v>#VALUE!</v>
      </c>
      <c r="M49" s="209"/>
      <c r="N49" s="212" t="s">
        <v>36</v>
      </c>
      <c r="O49" s="214" t="e">
        <f t="shared" ref="O49" si="46">IF(OR(L49="выше диапазона",L49="не обнаружено"),"",I49)</f>
        <v>#VALUE!</v>
      </c>
      <c r="P49" s="207"/>
      <c r="Q49" s="117"/>
      <c r="R49" s="117"/>
      <c r="S49" s="104"/>
      <c r="U49" s="104"/>
      <c r="V49" s="104"/>
    </row>
    <row r="50" spans="1:22" s="118" customFormat="1" ht="14.25" customHeight="1">
      <c r="A50" s="219"/>
      <c r="B50" s="220"/>
      <c r="C50" s="222"/>
      <c r="D50" s="53" t="e">
        <f>Продоскрин_Тетрациклин!K53</f>
        <v>#VALUE!</v>
      </c>
      <c r="E50" s="203"/>
      <c r="F50" s="202"/>
      <c r="G50" s="218"/>
      <c r="H50" s="202"/>
      <c r="I50" s="203"/>
      <c r="J50" s="205"/>
      <c r="K50" s="206"/>
      <c r="L50" s="210"/>
      <c r="M50" s="211"/>
      <c r="N50" s="213"/>
      <c r="O50" s="215"/>
      <c r="P50" s="207"/>
      <c r="Q50" s="117"/>
      <c r="R50" s="117"/>
      <c r="S50" s="104"/>
      <c r="U50" s="104"/>
      <c r="V50" s="104"/>
    </row>
    <row r="51" spans="1:22" s="118" customFormat="1" ht="14.25" customHeight="1">
      <c r="A51" s="219">
        <v>12</v>
      </c>
      <c r="B51" s="220">
        <f>Продоскрин_Тетрациклин!B54</f>
        <v>4</v>
      </c>
      <c r="C51" s="221" t="s">
        <v>37</v>
      </c>
      <c r="D51" s="53" t="e">
        <f>Продоскрин_Тетрациклин!K54</f>
        <v>#VALUE!</v>
      </c>
      <c r="E51" s="203" t="e">
        <f t="shared" si="20"/>
        <v>#VALUE!</v>
      </c>
      <c r="F51" s="202"/>
      <c r="G51" s="218"/>
      <c r="H51" s="202">
        <f t="shared" ref="H51" si="47">IF(C51="Молоко, молочные смеси, мороженое",16,IF(C51="Сгущенное молоко",16,IF(C51="Масло 50-84%",18,IF(C51="Сыворотка",16,IF(C51="Мясо, рыба",18,IF(C51="Готовые мясные продукты, жиры, субпрод.",18,IF(C51="Кисломолочные продукты, творог",16,IF(C51="Сыр",16,IF(C51="Яйца, порошок яичный",16,IF(C51="Мед",16,))))))))))</f>
        <v>16</v>
      </c>
      <c r="I51" s="203" t="e">
        <f>IF(OR(D51="",D52=""),"",IF(M51=J51,"0",IF(M51=K51,"0",(0.01*H51*E51))))</f>
        <v>#VALUE!</v>
      </c>
      <c r="J51" s="204">
        <f t="shared" ref="J51" si="48">IF(C51="Молоко, молочные смеси, мороженое",$E$2,IF(C51="Сгущенное молоко",$E$5,IF(C51="Масло 50-84%",$E$3,IF(C51="Сыворотка",$E$4,IF(C51="Мясо, рыба",$E$6,IF(C51="Готовые мясные продукты, жиры, субпрод.",$E$7,IF(C51="Кисломолочные продукты, творог",$E$8,IF(C51="Сыр",$E$9,IF(C51="Яйца, порошок яичный",$E$10,IF(C51="Мед",$E$11,))))))))))</f>
        <v>0.5</v>
      </c>
      <c r="K51" s="206">
        <f t="shared" ref="K51" si="49">IF(C51="Молоко, молочные смеси, мороженое",$H$2,IF(C51="Сгущенное молоко",$H$5,IF(C51="Масло 50-84%",$H$3,IF(C51="Сыворотка",$H$4,IF(C51="Мясо, рыба",$H$6,IF(C51="Готовые мясные продукты, жиры, субпрод.",$H$7,IF(C51="Кисломолочные продукты, творог",$H$8,IF(C51="Сыр",$H$9,IF(C51="Яйца, порошок яичный",$H$10,IF(C51="Мед",$H$11,))))))))))</f>
        <v>18</v>
      </c>
      <c r="L51" s="208" t="e">
        <f>IF(OR(D51="",D52=""),"",IF(E51&lt;=J51,"не обнаружено",IF(E51&gt;=K51,"выше диапазона",E51)))</f>
        <v>#VALUE!</v>
      </c>
      <c r="M51" s="209"/>
      <c r="N51" s="212" t="s">
        <v>36</v>
      </c>
      <c r="O51" s="214" t="e">
        <f t="shared" ref="O51" si="50">IF(OR(L51="выше диапазона",L51="не обнаружено"),"",I51)</f>
        <v>#VALUE!</v>
      </c>
      <c r="P51" s="207"/>
      <c r="Q51" s="117"/>
      <c r="R51" s="117"/>
      <c r="S51" s="104"/>
      <c r="U51" s="104"/>
      <c r="V51" s="104"/>
    </row>
    <row r="52" spans="1:22" s="118" customFormat="1" ht="14.25" customHeight="1">
      <c r="A52" s="219"/>
      <c r="B52" s="220"/>
      <c r="C52" s="222"/>
      <c r="D52" s="53" t="e">
        <f>Продоскрин_Тетрациклин!K55</f>
        <v>#VALUE!</v>
      </c>
      <c r="E52" s="203"/>
      <c r="F52" s="202"/>
      <c r="G52" s="218"/>
      <c r="H52" s="202"/>
      <c r="I52" s="203"/>
      <c r="J52" s="205"/>
      <c r="K52" s="206"/>
      <c r="L52" s="210"/>
      <c r="M52" s="211"/>
      <c r="N52" s="213"/>
      <c r="O52" s="215"/>
      <c r="P52" s="207"/>
      <c r="Q52" s="117"/>
      <c r="R52" s="117"/>
      <c r="S52" s="104"/>
      <c r="U52" s="104"/>
      <c r="V52" s="104"/>
    </row>
    <row r="53" spans="1:22" s="118" customFormat="1" ht="14.25" customHeight="1">
      <c r="A53" s="219">
        <v>13</v>
      </c>
      <c r="B53" s="220">
        <f>Продоскрин_Тетрациклин!B56</f>
        <v>5</v>
      </c>
      <c r="C53" s="221" t="s">
        <v>37</v>
      </c>
      <c r="D53" s="53" t="e">
        <f>Продоскрин_Тетрациклин!K56</f>
        <v>#VALUE!</v>
      </c>
      <c r="E53" s="203" t="e">
        <f t="shared" ref="E53" si="51">IF(OR(D53="",D54=""),"",(D53+D54)/2)</f>
        <v>#VALUE!</v>
      </c>
      <c r="F53" s="202"/>
      <c r="G53" s="218"/>
      <c r="H53" s="202">
        <f t="shared" ref="H53" si="52">IF(C53="Молоко, молочные смеси, мороженое",16,IF(C53="Сгущенное молоко",16,IF(C53="Масло 50-84%",18,IF(C53="Сыворотка",16,IF(C53="Мясо, рыба",18,IF(C53="Готовые мясные продукты, жиры, субпрод.",18,IF(C53="Кисломолочные продукты, творог",16,IF(C53="Сыр",16,IF(C53="Яйца, порошок яичный",16,IF(C53="Мед",16,))))))))))</f>
        <v>16</v>
      </c>
      <c r="I53" s="203" t="e">
        <f>IF(OR(D53="",D54=""),"",IF(M53=J53,"0",IF(M53=K53,"0",(0.01*H53*E53))))</f>
        <v>#VALUE!</v>
      </c>
      <c r="J53" s="204">
        <f t="shared" ref="J53" si="53">IF(C53="Молоко, молочные смеси, мороженое",$E$2,IF(C53="Сгущенное молоко",$E$5,IF(C53="Масло 50-84%",$E$3,IF(C53="Сыворотка",$E$4,IF(C53="Мясо, рыба",$E$6,IF(C53="Готовые мясные продукты, жиры, субпрод.",$E$7,IF(C53="Кисломолочные продукты, творог",$E$8,IF(C53="Сыр",$E$9,IF(C53="Яйца, порошок яичный",$E$10,IF(C53="Мед",$E$11,))))))))))</f>
        <v>0.5</v>
      </c>
      <c r="K53" s="206">
        <f t="shared" ref="K53" si="54">IF(C53="Молоко, молочные смеси, мороженое",$H$2,IF(C53="Сгущенное молоко",$H$5,IF(C53="Масло 50-84%",$H$3,IF(C53="Сыворотка",$H$4,IF(C53="Мясо, рыба",$H$6,IF(C53="Готовые мясные продукты, жиры, субпрод.",$H$7,IF(C53="Кисломолочные продукты, творог",$H$8,IF(C53="Сыр",$H$9,IF(C53="Яйца, порошок яичный",$H$10,IF(C53="Мед",$H$11,))))))))))</f>
        <v>18</v>
      </c>
      <c r="L53" s="208" t="e">
        <f>IF(OR(D53="",D54=""),"",IF(E53&lt;=J53,"не обнаружено",IF(E53&gt;=K53,"выше диапазона",E53)))</f>
        <v>#VALUE!</v>
      </c>
      <c r="M53" s="209"/>
      <c r="N53" s="212" t="s">
        <v>36</v>
      </c>
      <c r="O53" s="214" t="e">
        <f t="shared" ref="O53" si="55">IF(OR(L53="выше диапазона",L53="не обнаружено"),"",I53)</f>
        <v>#VALUE!</v>
      </c>
      <c r="P53" s="207"/>
      <c r="Q53" s="117"/>
      <c r="R53" s="117"/>
      <c r="S53" s="104"/>
      <c r="U53" s="104"/>
      <c r="V53" s="104"/>
    </row>
    <row r="54" spans="1:22" s="118" customFormat="1" ht="14.25" customHeight="1">
      <c r="A54" s="219"/>
      <c r="B54" s="220"/>
      <c r="C54" s="222"/>
      <c r="D54" s="53" t="e">
        <f>Продоскрин_Тетрациклин!K57</f>
        <v>#VALUE!</v>
      </c>
      <c r="E54" s="203"/>
      <c r="F54" s="202"/>
      <c r="G54" s="218"/>
      <c r="H54" s="202"/>
      <c r="I54" s="203"/>
      <c r="J54" s="205"/>
      <c r="K54" s="206"/>
      <c r="L54" s="210"/>
      <c r="M54" s="211"/>
      <c r="N54" s="213"/>
      <c r="O54" s="215"/>
      <c r="P54" s="207"/>
      <c r="Q54" s="117"/>
      <c r="R54" s="117"/>
      <c r="S54" s="104"/>
      <c r="U54" s="104"/>
      <c r="V54" s="104"/>
    </row>
    <row r="55" spans="1:22" s="118" customFormat="1" ht="14.25" customHeight="1">
      <c r="A55" s="219">
        <v>14</v>
      </c>
      <c r="B55" s="220">
        <f>Продоскрин_Тетрациклин!B58</f>
        <v>6</v>
      </c>
      <c r="C55" s="221" t="s">
        <v>37</v>
      </c>
      <c r="D55" s="53" t="e">
        <f>Продоскрин_Тетрациклин!K58</f>
        <v>#VALUE!</v>
      </c>
      <c r="E55" s="203" t="e">
        <f t="shared" si="15"/>
        <v>#VALUE!</v>
      </c>
      <c r="F55" s="202"/>
      <c r="G55" s="218"/>
      <c r="H55" s="202">
        <f t="shared" ref="H55" si="56">IF(C55="Молоко, молочные смеси, мороженое",16,IF(C55="Сгущенное молоко",16,IF(C55="Масло 50-84%",18,IF(C55="Сыворотка",16,IF(C55="Мясо, рыба",18,IF(C55="Готовые мясные продукты, жиры, субпрод.",18,IF(C55="Кисломолочные продукты, творог",16,IF(C55="Сыр",16,IF(C55="Яйца, порошок яичный",16,IF(C55="Мед",16,))))))))))</f>
        <v>16</v>
      </c>
      <c r="I55" s="203" t="e">
        <f>IF(OR(D55="",D56=""),"",IF(M55=J55,"0",IF(M55=K55,"0",(0.01*H55*E55))))</f>
        <v>#VALUE!</v>
      </c>
      <c r="J55" s="204">
        <f t="shared" ref="J55" si="57">IF(C55="Молоко, молочные смеси, мороженое",$E$2,IF(C55="Сгущенное молоко",$E$5,IF(C55="Масло 50-84%",$E$3,IF(C55="Сыворотка",$E$4,IF(C55="Мясо, рыба",$E$6,IF(C55="Готовые мясные продукты, жиры, субпрод.",$E$7,IF(C55="Кисломолочные продукты, творог",$E$8,IF(C55="Сыр",$E$9,IF(C55="Яйца, порошок яичный",$E$10,IF(C55="Мед",$E$11,))))))))))</f>
        <v>0.5</v>
      </c>
      <c r="K55" s="206">
        <f t="shared" ref="K55" si="58">IF(C55="Молоко, молочные смеси, мороженое",$H$2,IF(C55="Сгущенное молоко",$H$5,IF(C55="Масло 50-84%",$H$3,IF(C55="Сыворотка",$H$4,IF(C55="Мясо, рыба",$H$6,IF(C55="Готовые мясные продукты, жиры, субпрод.",$H$7,IF(C55="Кисломолочные продукты, творог",$H$8,IF(C55="Сыр",$H$9,IF(C55="Яйца, порошок яичный",$H$10,IF(C55="Мед",$H$11,))))))))))</f>
        <v>18</v>
      </c>
      <c r="L55" s="208" t="e">
        <f>IF(OR(D55="",D56=""),"",IF(E55&lt;=J55,"не обнаружено",IF(E55&gt;=K55,"выше диапазона",E55)))</f>
        <v>#VALUE!</v>
      </c>
      <c r="M55" s="209"/>
      <c r="N55" s="212" t="s">
        <v>36</v>
      </c>
      <c r="O55" s="214" t="e">
        <f t="shared" ref="O55" si="59">IF(OR(L55="выше диапазона",L55="не обнаружено"),"",I55)</f>
        <v>#VALUE!</v>
      </c>
      <c r="P55" s="207"/>
      <c r="Q55" s="117"/>
      <c r="R55" s="117"/>
      <c r="S55" s="104"/>
      <c r="U55" s="104"/>
      <c r="V55" s="104"/>
    </row>
    <row r="56" spans="1:22" s="118" customFormat="1" ht="14.25" customHeight="1">
      <c r="A56" s="219"/>
      <c r="B56" s="220"/>
      <c r="C56" s="222"/>
      <c r="D56" s="53" t="e">
        <f>Продоскрин_Тетрациклин!K59</f>
        <v>#VALUE!</v>
      </c>
      <c r="E56" s="203"/>
      <c r="F56" s="202"/>
      <c r="G56" s="218"/>
      <c r="H56" s="202"/>
      <c r="I56" s="203"/>
      <c r="J56" s="205"/>
      <c r="K56" s="206"/>
      <c r="L56" s="210"/>
      <c r="M56" s="211"/>
      <c r="N56" s="213"/>
      <c r="O56" s="215"/>
      <c r="P56" s="207"/>
      <c r="Q56" s="117"/>
      <c r="R56" s="117"/>
      <c r="S56" s="104"/>
      <c r="U56" s="104"/>
      <c r="V56" s="104"/>
    </row>
    <row r="57" spans="1:22" s="118" customFormat="1" ht="14.25" customHeight="1">
      <c r="A57" s="219">
        <v>15</v>
      </c>
      <c r="B57" s="220">
        <f>Продоскрин_Тетрациклин!B60</f>
        <v>7</v>
      </c>
      <c r="C57" s="221" t="s">
        <v>37</v>
      </c>
      <c r="D57" s="53" t="e">
        <f>Продоскрин_Тетрациклин!K60</f>
        <v>#VALUE!</v>
      </c>
      <c r="E57" s="203" t="e">
        <f t="shared" si="20"/>
        <v>#VALUE!</v>
      </c>
      <c r="F57" s="202"/>
      <c r="G57" s="218"/>
      <c r="H57" s="202">
        <f t="shared" ref="H57" si="60">IF(C57="Молоко, молочные смеси, мороженое",16,IF(C57="Сгущенное молоко",16,IF(C57="Масло 50-84%",18,IF(C57="Сыворотка",16,IF(C57="Мясо, рыба",18,IF(C57="Готовые мясные продукты, жиры, субпрод.",18,IF(C57="Кисломолочные продукты, творог",16,IF(C57="Сыр",16,IF(C57="Яйца, порошок яичный",16,IF(C57="Мед",16,))))))))))</f>
        <v>16</v>
      </c>
      <c r="I57" s="203" t="e">
        <f>IF(OR(D57="",D58=""),"",IF(M57=J57,"0",IF(M57=K57,"0",(0.01*H57*E57))))</f>
        <v>#VALUE!</v>
      </c>
      <c r="J57" s="204">
        <f t="shared" ref="J57" si="61">IF(C57="Молоко, молочные смеси, мороженое",$E$2,IF(C57="Сгущенное молоко",$E$5,IF(C57="Масло 50-84%",$E$3,IF(C57="Сыворотка",$E$4,IF(C57="Мясо, рыба",$E$6,IF(C57="Готовые мясные продукты, жиры, субпрод.",$E$7,IF(C57="Кисломолочные продукты, творог",$E$8,IF(C57="Сыр",$E$9,IF(C57="Яйца, порошок яичный",$E$10,IF(C57="Мед",$E$11,))))))))))</f>
        <v>0.5</v>
      </c>
      <c r="K57" s="206">
        <f t="shared" ref="K57" si="62">IF(C57="Молоко, молочные смеси, мороженое",$H$2,IF(C57="Сгущенное молоко",$H$5,IF(C57="Масло 50-84%",$H$3,IF(C57="Сыворотка",$H$4,IF(C57="Мясо, рыба",$H$6,IF(C57="Готовые мясные продукты, жиры, субпрод.",$H$7,IF(C57="Кисломолочные продукты, творог",$H$8,IF(C57="Сыр",$H$9,IF(C57="Яйца, порошок яичный",$H$10,IF(C57="Мед",$H$11,))))))))))</f>
        <v>18</v>
      </c>
      <c r="L57" s="208" t="e">
        <f>IF(OR(D57="",D58=""),"",IF(E57&lt;=J57,"не обнаружено",IF(E57&gt;=K57,"выше диапазона",E57)))</f>
        <v>#VALUE!</v>
      </c>
      <c r="M57" s="209"/>
      <c r="N57" s="212" t="s">
        <v>36</v>
      </c>
      <c r="O57" s="214" t="e">
        <f t="shared" ref="O57" si="63">IF(OR(L57="выше диапазона",L57="не обнаружено"),"",I57)</f>
        <v>#VALUE!</v>
      </c>
      <c r="P57" s="207"/>
      <c r="Q57" s="117"/>
      <c r="R57" s="117"/>
      <c r="S57" s="104"/>
      <c r="U57" s="104"/>
      <c r="V57" s="104"/>
    </row>
    <row r="58" spans="1:22" s="118" customFormat="1" ht="14.25" customHeight="1">
      <c r="A58" s="219"/>
      <c r="B58" s="220"/>
      <c r="C58" s="222"/>
      <c r="D58" s="53" t="e">
        <f>Продоскрин_Тетрациклин!K61</f>
        <v>#VALUE!</v>
      </c>
      <c r="E58" s="203"/>
      <c r="F58" s="202"/>
      <c r="G58" s="218"/>
      <c r="H58" s="202"/>
      <c r="I58" s="203"/>
      <c r="J58" s="205"/>
      <c r="K58" s="206"/>
      <c r="L58" s="210"/>
      <c r="M58" s="211"/>
      <c r="N58" s="213"/>
      <c r="O58" s="215"/>
      <c r="P58" s="207"/>
      <c r="Q58" s="117"/>
      <c r="R58" s="117"/>
      <c r="S58" s="104"/>
      <c r="U58" s="104"/>
      <c r="V58" s="104"/>
    </row>
    <row r="59" spans="1:22" s="118" customFormat="1" ht="14.25" customHeight="1">
      <c r="A59" s="219">
        <v>16</v>
      </c>
      <c r="B59" s="220">
        <f>Продоскрин_Тетрациклин!B62</f>
        <v>8</v>
      </c>
      <c r="C59" s="221" t="s">
        <v>37</v>
      </c>
      <c r="D59" s="53" t="e">
        <f>Продоскрин_Тетрациклин!K62</f>
        <v>#VALUE!</v>
      </c>
      <c r="E59" s="203" t="e">
        <f t="shared" ref="E59" si="64">IF(OR(D59="",D60=""),"",(D59+D60)/2)</f>
        <v>#VALUE!</v>
      </c>
      <c r="F59" s="202"/>
      <c r="G59" s="218"/>
      <c r="H59" s="202">
        <f t="shared" ref="H59" si="65">IF(C59="Молоко, молочные смеси, мороженое",16,IF(C59="Сгущенное молоко",16,IF(C59="Масло 50-84%",18,IF(C59="Сыворотка",16,IF(C59="Мясо, рыба",18,IF(C59="Готовые мясные продукты, жиры, субпрод.",18,IF(C59="Кисломолочные продукты, творог",16,IF(C59="Сыр",16,IF(C59="Яйца, порошок яичный",16,IF(C59="Мед",16,))))))))))</f>
        <v>16</v>
      </c>
      <c r="I59" s="203" t="e">
        <f>IF(OR(D59="",D60=""),"",IF(M59=J59,"0",IF(M59=K59,"0",(0.01*H59*E59))))</f>
        <v>#VALUE!</v>
      </c>
      <c r="J59" s="204">
        <f t="shared" ref="J59" si="66">IF(C59="Молоко, молочные смеси, мороженое",$E$2,IF(C59="Сгущенное молоко",$E$5,IF(C59="Масло 50-84%",$E$3,IF(C59="Сыворотка",$E$4,IF(C59="Мясо, рыба",$E$6,IF(C59="Готовые мясные продукты, жиры, субпрод.",$E$7,IF(C59="Кисломолочные продукты, творог",$E$8,IF(C59="Сыр",$E$9,IF(C59="Яйца, порошок яичный",$E$10,IF(C59="Мед",$E$11,))))))))))</f>
        <v>0.5</v>
      </c>
      <c r="K59" s="206">
        <f t="shared" ref="K59" si="67">IF(C59="Молоко, молочные смеси, мороженое",$H$2,IF(C59="Сгущенное молоко",$H$5,IF(C59="Масло 50-84%",$H$3,IF(C59="Сыворотка",$H$4,IF(C59="Мясо, рыба",$H$6,IF(C59="Готовые мясные продукты, жиры, субпрод.",$H$7,IF(C59="Кисломолочные продукты, творог",$H$8,IF(C59="Сыр",$H$9,IF(C59="Яйца, порошок яичный",$H$10,IF(C59="Мед",$H$11,))))))))))</f>
        <v>18</v>
      </c>
      <c r="L59" s="208" t="e">
        <f>IF(OR(D59="",D60=""),"",IF(E59&lt;=J59,"не обнаружено",IF(E59&gt;=K59,"выше диапазона",E59)))</f>
        <v>#VALUE!</v>
      </c>
      <c r="M59" s="209"/>
      <c r="N59" s="212" t="s">
        <v>36</v>
      </c>
      <c r="O59" s="214" t="e">
        <f t="shared" ref="O59" si="68">IF(OR(L59="выше диапазона",L59="не обнаружено"),"",I59)</f>
        <v>#VALUE!</v>
      </c>
      <c r="P59" s="207"/>
      <c r="Q59" s="117"/>
      <c r="R59" s="117"/>
      <c r="S59" s="104"/>
      <c r="U59" s="104"/>
      <c r="V59" s="104"/>
    </row>
    <row r="60" spans="1:22" s="118" customFormat="1" ht="14.25" customHeight="1">
      <c r="A60" s="219"/>
      <c r="B60" s="220"/>
      <c r="C60" s="222"/>
      <c r="D60" s="53" t="e">
        <f>Продоскрин_Тетрациклин!K63</f>
        <v>#VALUE!</v>
      </c>
      <c r="E60" s="203"/>
      <c r="F60" s="202"/>
      <c r="G60" s="218"/>
      <c r="H60" s="202"/>
      <c r="I60" s="203"/>
      <c r="J60" s="205"/>
      <c r="K60" s="206"/>
      <c r="L60" s="210"/>
      <c r="M60" s="211"/>
      <c r="N60" s="213"/>
      <c r="O60" s="215"/>
      <c r="P60" s="207"/>
      <c r="Q60" s="117"/>
      <c r="R60" s="117"/>
      <c r="S60" s="104"/>
      <c r="U60" s="104"/>
      <c r="V60" s="104"/>
    </row>
    <row r="61" spans="1:22" s="118" customFormat="1" ht="14.25" customHeight="1">
      <c r="A61" s="219">
        <v>17</v>
      </c>
      <c r="B61" s="220">
        <f>Продоскрин_Тетрациклин!B64</f>
        <v>9</v>
      </c>
      <c r="C61" s="221" t="s">
        <v>37</v>
      </c>
      <c r="D61" s="53" t="e">
        <f>Продоскрин_Тетрациклин!K64</f>
        <v>#VALUE!</v>
      </c>
      <c r="E61" s="203" t="e">
        <f t="shared" si="15"/>
        <v>#VALUE!</v>
      </c>
      <c r="F61" s="202"/>
      <c r="G61" s="218"/>
      <c r="H61" s="202">
        <f t="shared" ref="H61" si="69">IF(C61="Молоко, молочные смеси, мороженое",16,IF(C61="Сгущенное молоко",16,IF(C61="Масло 50-84%",18,IF(C61="Сыворотка",16,IF(C61="Мясо, рыба",18,IF(C61="Готовые мясные продукты, жиры, субпрод.",18,IF(C61="Кисломолочные продукты, творог",16,IF(C61="Сыр",16,IF(C61="Яйца, порошок яичный",16,IF(C61="Мед",16,))))))))))</f>
        <v>16</v>
      </c>
      <c r="I61" s="203" t="e">
        <f>IF(OR(D61="",D62=""),"",IF(M61=J61,"0",IF(M61=K61,"0",(0.01*H61*E61))))</f>
        <v>#VALUE!</v>
      </c>
      <c r="J61" s="204">
        <f t="shared" ref="J61" si="70">IF(C61="Молоко, молочные смеси, мороженое",$E$2,IF(C61="Сгущенное молоко",$E$5,IF(C61="Масло 50-84%",$E$3,IF(C61="Сыворотка",$E$4,IF(C61="Мясо, рыба",$E$6,IF(C61="Готовые мясные продукты, жиры, субпрод.",$E$7,IF(C61="Кисломолочные продукты, творог",$E$8,IF(C61="Сыр",$E$9,IF(C61="Яйца, порошок яичный",$E$10,IF(C61="Мед",$E$11,))))))))))</f>
        <v>0.5</v>
      </c>
      <c r="K61" s="206">
        <f t="shared" ref="K61" si="71">IF(C61="Молоко, молочные смеси, мороженое",$H$2,IF(C61="Сгущенное молоко",$H$5,IF(C61="Масло 50-84%",$H$3,IF(C61="Сыворотка",$H$4,IF(C61="Мясо, рыба",$H$6,IF(C61="Готовые мясные продукты, жиры, субпрод.",$H$7,IF(C61="Кисломолочные продукты, творог",$H$8,IF(C61="Сыр",$H$9,IF(C61="Яйца, порошок яичный",$H$10,IF(C61="Мед",$H$11,))))))))))</f>
        <v>18</v>
      </c>
      <c r="L61" s="208" t="e">
        <f>IF(OR(D61="",D62=""),"",IF(E61&lt;=J61,"не обнаружено",IF(E61&gt;=K61,"выше диапазона",E61)))</f>
        <v>#VALUE!</v>
      </c>
      <c r="M61" s="209"/>
      <c r="N61" s="212" t="s">
        <v>36</v>
      </c>
      <c r="O61" s="214" t="e">
        <f t="shared" ref="O61" si="72">IF(OR(L61="выше диапазона",L61="не обнаружено"),"",I61)</f>
        <v>#VALUE!</v>
      </c>
      <c r="P61" s="207"/>
      <c r="Q61" s="117"/>
      <c r="R61" s="117"/>
      <c r="S61" s="104"/>
      <c r="U61" s="104"/>
      <c r="V61" s="104"/>
    </row>
    <row r="62" spans="1:22" s="118" customFormat="1" ht="14.25" customHeight="1">
      <c r="A62" s="219"/>
      <c r="B62" s="220"/>
      <c r="C62" s="222"/>
      <c r="D62" s="53" t="e">
        <f>Продоскрин_Тетрациклин!K65</f>
        <v>#VALUE!</v>
      </c>
      <c r="E62" s="203"/>
      <c r="F62" s="202"/>
      <c r="G62" s="218"/>
      <c r="H62" s="202"/>
      <c r="I62" s="203"/>
      <c r="J62" s="205"/>
      <c r="K62" s="206"/>
      <c r="L62" s="210"/>
      <c r="M62" s="211"/>
      <c r="N62" s="213"/>
      <c r="O62" s="215"/>
      <c r="P62" s="207"/>
      <c r="Q62" s="117"/>
      <c r="R62" s="117"/>
      <c r="S62" s="104"/>
      <c r="U62" s="104"/>
      <c r="V62" s="104"/>
    </row>
    <row r="63" spans="1:22" s="118" customFormat="1" ht="14.25" customHeight="1">
      <c r="A63" s="219">
        <v>18</v>
      </c>
      <c r="B63" s="220">
        <f>Продоскрин_Тетрациклин!B66</f>
        <v>2</v>
      </c>
      <c r="C63" s="221" t="s">
        <v>10</v>
      </c>
      <c r="D63" s="53" t="e">
        <f>Продоскрин_Тетрациклин!K66</f>
        <v>#VALUE!</v>
      </c>
      <c r="E63" s="203" t="e">
        <f t="shared" si="20"/>
        <v>#VALUE!</v>
      </c>
      <c r="F63" s="202"/>
      <c r="G63" s="218"/>
      <c r="H63" s="202">
        <f t="shared" ref="H63" si="73">IF(C63="Молоко, молочные смеси, мороженое",16,IF(C63="Сгущенное молоко",16,IF(C63="Масло 50-84%",18,IF(C63="Сыворотка",16,IF(C63="Мясо, рыба",18,IF(C63="Готовые мясные продукты, жиры, субпрод.",18,IF(C63="Кисломолочные продукты, творог",16,IF(C63="Сыр",16,IF(C63="Яйца, порошок яичный",16,IF(C63="Мед",16,))))))))))</f>
        <v>16</v>
      </c>
      <c r="I63" s="203" t="e">
        <f>IF(OR(D63="",D64=""),"",IF(M63=J63,"0",IF(M63=K63,"0",(0.01*H63*E63))))</f>
        <v>#VALUE!</v>
      </c>
      <c r="J63" s="204">
        <f t="shared" ref="J63" si="74">IF(C63="Молоко, молочные смеси, мороженое",$E$2,IF(C63="Сгущенное молоко",$E$5,IF(C63="Масло 50-84%",$E$3,IF(C63="Сыворотка",$E$4,IF(C63="Мясо, рыба",$E$6,IF(C63="Готовые мясные продукты, жиры, субпрод.",$E$7,IF(C63="Кисломолочные продукты, творог",$E$8,IF(C63="Сыр",$E$9,IF(C63="Яйца, порошок яичный",$E$10,IF(C63="Мед",$E$11,))))))))))</f>
        <v>4</v>
      </c>
      <c r="K63" s="206">
        <f t="shared" ref="K63" si="75">IF(C63="Молоко, молочные смеси, мороженое",$H$2,IF(C63="Сгущенное молоко",$H$5,IF(C63="Масло 50-84%",$H$3,IF(C63="Сыворотка",$H$4,IF(C63="Мясо, рыба",$H$6,IF(C63="Готовые мясные продукты, жиры, субпрод.",$H$7,IF(C63="Кисломолочные продукты, творог",$H$8,IF(C63="Сыр",$H$9,IF(C63="Яйца, порошок яичный",$H$10,IF(C63="Мед",$H$11,))))))))))</f>
        <v>72</v>
      </c>
      <c r="L63" s="208" t="e">
        <f>IF(OR(D63="",D64=""),"",IF(E63&lt;=J63,"не обнаружено",IF(E63&gt;=K63,"выше диапазона",E63)))</f>
        <v>#VALUE!</v>
      </c>
      <c r="M63" s="209"/>
      <c r="N63" s="212" t="s">
        <v>36</v>
      </c>
      <c r="O63" s="214" t="e">
        <f t="shared" ref="O63" si="76">IF(OR(L63="выше диапазона",L63="не обнаружено"),"",I63)</f>
        <v>#VALUE!</v>
      </c>
      <c r="P63" s="207"/>
      <c r="Q63" s="117"/>
      <c r="R63" s="117"/>
      <c r="S63" s="104"/>
      <c r="U63" s="104"/>
      <c r="V63" s="104"/>
    </row>
    <row r="64" spans="1:22" s="118" customFormat="1" ht="14.25" customHeight="1">
      <c r="A64" s="219"/>
      <c r="B64" s="220"/>
      <c r="C64" s="222"/>
      <c r="D64" s="53" t="e">
        <f>Продоскрин_Тетрациклин!K67</f>
        <v>#VALUE!</v>
      </c>
      <c r="E64" s="203"/>
      <c r="F64" s="202"/>
      <c r="G64" s="218"/>
      <c r="H64" s="202"/>
      <c r="I64" s="203"/>
      <c r="J64" s="205"/>
      <c r="K64" s="206"/>
      <c r="L64" s="210"/>
      <c r="M64" s="211"/>
      <c r="N64" s="213"/>
      <c r="O64" s="215"/>
      <c r="P64" s="207"/>
      <c r="Q64" s="117"/>
      <c r="R64" s="117"/>
      <c r="S64" s="104"/>
      <c r="U64" s="104"/>
      <c r="V64" s="104"/>
    </row>
    <row r="65" spans="1:22" s="118" customFormat="1" ht="14.25" customHeight="1">
      <c r="A65" s="219">
        <v>19</v>
      </c>
      <c r="B65" s="220">
        <f>Продоскрин_Тетрациклин!B68</f>
        <v>3</v>
      </c>
      <c r="C65" s="221" t="s">
        <v>37</v>
      </c>
      <c r="D65" s="53" t="e">
        <f>Продоскрин_Тетрациклин!K68</f>
        <v>#VALUE!</v>
      </c>
      <c r="E65" s="203" t="e">
        <f t="shared" ref="E65" si="77">IF(OR(D65="",D66=""),"",(D65+D66)/2)</f>
        <v>#VALUE!</v>
      </c>
      <c r="F65" s="202"/>
      <c r="G65" s="218"/>
      <c r="H65" s="202">
        <f t="shared" ref="H65" si="78">IF(C65="Молоко, молочные смеси, мороженое",16,IF(C65="Сгущенное молоко",16,IF(C65="Масло 50-84%",18,IF(C65="Сыворотка",16,IF(C65="Мясо, рыба",18,IF(C65="Готовые мясные продукты, жиры, субпрод.",18,IF(C65="Кисломолочные продукты, творог",16,IF(C65="Сыр",16,IF(C65="Яйца, порошок яичный",16,IF(C65="Мед",16,))))))))))</f>
        <v>16</v>
      </c>
      <c r="I65" s="203" t="e">
        <f>IF(OR(D65="",D66=""),"",IF(M65=J65,"0",IF(M65=K65,"0",(0.01*H65*E65))))</f>
        <v>#VALUE!</v>
      </c>
      <c r="J65" s="204">
        <f t="shared" ref="J65" si="79">IF(C65="Молоко, молочные смеси, мороженое",$E$2,IF(C65="Сгущенное молоко",$E$5,IF(C65="Масло 50-84%",$E$3,IF(C65="Сыворотка",$E$4,IF(C65="Мясо, рыба",$E$6,IF(C65="Готовые мясные продукты, жиры, субпрод.",$E$7,IF(C65="Кисломолочные продукты, творог",$E$8,IF(C65="Сыр",$E$9,IF(C65="Яйца, порошок яичный",$E$10,IF(C65="Мед",$E$11,))))))))))</f>
        <v>0.5</v>
      </c>
      <c r="K65" s="206">
        <f t="shared" ref="K65" si="80">IF(C65="Молоко, молочные смеси, мороженое",$H$2,IF(C65="Сгущенное молоко",$H$5,IF(C65="Масло 50-84%",$H$3,IF(C65="Сыворотка",$H$4,IF(C65="Мясо, рыба",$H$6,IF(C65="Готовые мясные продукты, жиры, субпрод.",$H$7,IF(C65="Кисломолочные продукты, творог",$H$8,IF(C65="Сыр",$H$9,IF(C65="Яйца, порошок яичный",$H$10,IF(C65="Мед",$H$11,))))))))))</f>
        <v>18</v>
      </c>
      <c r="L65" s="208" t="e">
        <f>IF(OR(D65="",D66=""),"",IF(E65&lt;=J65,"не обнаружено",IF(E65&gt;=K65,"выше диапазона",E65)))</f>
        <v>#VALUE!</v>
      </c>
      <c r="M65" s="209"/>
      <c r="N65" s="212" t="s">
        <v>36</v>
      </c>
      <c r="O65" s="214" t="e">
        <f t="shared" ref="O65" si="81">IF(OR(L65="выше диапазона",L65="не обнаружено"),"",I65)</f>
        <v>#VALUE!</v>
      </c>
      <c r="P65" s="207"/>
      <c r="Q65" s="117"/>
      <c r="R65" s="117"/>
      <c r="S65" s="104"/>
      <c r="U65" s="104"/>
      <c r="V65" s="104"/>
    </row>
    <row r="66" spans="1:22" s="118" customFormat="1" ht="14.25" customHeight="1">
      <c r="A66" s="219"/>
      <c r="B66" s="220"/>
      <c r="C66" s="222"/>
      <c r="D66" s="53" t="e">
        <f>Продоскрин_Тетрациклин!K69</f>
        <v>#VALUE!</v>
      </c>
      <c r="E66" s="203"/>
      <c r="F66" s="202"/>
      <c r="G66" s="218"/>
      <c r="H66" s="202"/>
      <c r="I66" s="203"/>
      <c r="J66" s="205"/>
      <c r="K66" s="206"/>
      <c r="L66" s="210"/>
      <c r="M66" s="211"/>
      <c r="N66" s="213"/>
      <c r="O66" s="215"/>
      <c r="P66" s="207"/>
      <c r="Q66" s="117"/>
      <c r="R66" s="117"/>
      <c r="S66" s="104"/>
      <c r="U66" s="104"/>
      <c r="V66" s="104"/>
    </row>
    <row r="67" spans="1:22" s="118" customFormat="1" ht="14.25" customHeight="1">
      <c r="A67" s="219">
        <v>20</v>
      </c>
      <c r="B67" s="220">
        <f>Продоскрин_Тетрациклин!B70</f>
        <v>4</v>
      </c>
      <c r="C67" s="221" t="s">
        <v>37</v>
      </c>
      <c r="D67" s="53" t="e">
        <f>Продоскрин_Тетрациклин!K70</f>
        <v>#VALUE!</v>
      </c>
      <c r="E67" s="203" t="e">
        <f t="shared" si="15"/>
        <v>#VALUE!</v>
      </c>
      <c r="F67" s="202"/>
      <c r="G67" s="218"/>
      <c r="H67" s="202">
        <f t="shared" ref="H67" si="82">IF(C67="Молоко, молочные смеси, мороженое",16,IF(C67="Сгущенное молоко",16,IF(C67="Масло 50-84%",18,IF(C67="Сыворотка",16,IF(C67="Мясо, рыба",18,IF(C67="Готовые мясные продукты, жиры, субпрод.",18,IF(C67="Кисломолочные продукты, творог",16,IF(C67="Сыр",16,IF(C67="Яйца, порошок яичный",16,IF(C67="Мед",16,))))))))))</f>
        <v>16</v>
      </c>
      <c r="I67" s="203" t="e">
        <f>IF(OR(D67="",D68=""),"",IF(M67=J67,"0",IF(M67=K67,"0",(0.01*H67*E67))))</f>
        <v>#VALUE!</v>
      </c>
      <c r="J67" s="204">
        <f t="shared" ref="J67" si="83">IF(C67="Молоко, молочные смеси, мороженое",$E$2,IF(C67="Сгущенное молоко",$E$5,IF(C67="Масло 50-84%",$E$3,IF(C67="Сыворотка",$E$4,IF(C67="Мясо, рыба",$E$6,IF(C67="Готовые мясные продукты, жиры, субпрод.",$E$7,IF(C67="Кисломолочные продукты, творог",$E$8,IF(C67="Сыр",$E$9,IF(C67="Яйца, порошок яичный",$E$10,IF(C67="Мед",$E$11,))))))))))</f>
        <v>0.5</v>
      </c>
      <c r="K67" s="206">
        <f t="shared" ref="K67" si="84">IF(C67="Молоко, молочные смеси, мороженое",$H$2,IF(C67="Сгущенное молоко",$H$5,IF(C67="Масло 50-84%",$H$3,IF(C67="Сыворотка",$H$4,IF(C67="Мясо, рыба",$H$6,IF(C67="Готовые мясные продукты, жиры, субпрод.",$H$7,IF(C67="Кисломолочные продукты, творог",$H$8,IF(C67="Сыр",$H$9,IF(C67="Яйца, порошок яичный",$H$10,IF(C67="Мед",$H$11,))))))))))</f>
        <v>18</v>
      </c>
      <c r="L67" s="208" t="e">
        <f>IF(OR(D67="",D68=""),"",IF(E67&lt;=J67,"не обнаружено",IF(E67&gt;=K67,"выше диапазона",E67)))</f>
        <v>#VALUE!</v>
      </c>
      <c r="M67" s="209"/>
      <c r="N67" s="212" t="s">
        <v>36</v>
      </c>
      <c r="O67" s="214" t="e">
        <f t="shared" ref="O67" si="85">IF(OR(L67="выше диапазона",L67="не обнаружено"),"",I67)</f>
        <v>#VALUE!</v>
      </c>
      <c r="P67" s="207"/>
      <c r="Q67" s="117"/>
      <c r="R67" s="117"/>
      <c r="S67" s="104"/>
      <c r="U67" s="104"/>
      <c r="V67" s="104"/>
    </row>
    <row r="68" spans="1:22" s="118" customFormat="1" ht="14.25" customHeight="1">
      <c r="A68" s="219"/>
      <c r="B68" s="220"/>
      <c r="C68" s="222"/>
      <c r="D68" s="53" t="e">
        <f>Продоскрин_Тетрациклин!K71</f>
        <v>#VALUE!</v>
      </c>
      <c r="E68" s="203"/>
      <c r="F68" s="202"/>
      <c r="G68" s="218"/>
      <c r="H68" s="202"/>
      <c r="I68" s="203"/>
      <c r="J68" s="205"/>
      <c r="K68" s="206"/>
      <c r="L68" s="210"/>
      <c r="M68" s="211"/>
      <c r="N68" s="213"/>
      <c r="O68" s="215"/>
      <c r="P68" s="207"/>
      <c r="Q68" s="117"/>
      <c r="R68" s="117"/>
      <c r="S68" s="104"/>
      <c r="U68" s="104"/>
      <c r="V68" s="104"/>
    </row>
    <row r="69" spans="1:22" s="118" customFormat="1" ht="14.25" customHeight="1">
      <c r="A69" s="219">
        <v>21</v>
      </c>
      <c r="B69" s="220">
        <f>Продоскрин_Тетрациклин!B72</f>
        <v>5</v>
      </c>
      <c r="C69" s="221" t="s">
        <v>37</v>
      </c>
      <c r="D69" s="53" t="e">
        <f>Продоскрин_Тетрациклин!K72</f>
        <v>#VALUE!</v>
      </c>
      <c r="E69" s="203" t="e">
        <f t="shared" si="20"/>
        <v>#VALUE!</v>
      </c>
      <c r="F69" s="202"/>
      <c r="G69" s="218"/>
      <c r="H69" s="202">
        <f t="shared" ref="H69" si="86">IF(C69="Молоко, молочные смеси, мороженое",16,IF(C69="Сгущенное молоко",16,IF(C69="Масло 50-84%",18,IF(C69="Сыворотка",16,IF(C69="Мясо, рыба",18,IF(C69="Готовые мясные продукты, жиры, субпрод.",18,IF(C69="Кисломолочные продукты, творог",16,IF(C69="Сыр",16,IF(C69="Яйца, порошок яичный",16,IF(C69="Мед",16,))))))))))</f>
        <v>16</v>
      </c>
      <c r="I69" s="203" t="e">
        <f>IF(OR(D69="",D70=""),"",IF(M69=J69,"0",IF(M69=K69,"0",(0.01*H69*E69))))</f>
        <v>#VALUE!</v>
      </c>
      <c r="J69" s="204">
        <f t="shared" ref="J69" si="87">IF(C69="Молоко, молочные смеси, мороженое",$E$2,IF(C69="Сгущенное молоко",$E$5,IF(C69="Масло 50-84%",$E$3,IF(C69="Сыворотка",$E$4,IF(C69="Мясо, рыба",$E$6,IF(C69="Готовые мясные продукты, жиры, субпрод.",$E$7,IF(C69="Кисломолочные продукты, творог",$E$8,IF(C69="Сыр",$E$9,IF(C69="Яйца, порошок яичный",$E$10,IF(C69="Мед",$E$11,))))))))))</f>
        <v>0.5</v>
      </c>
      <c r="K69" s="206">
        <f t="shared" ref="K69" si="88">IF(C69="Молоко, молочные смеси, мороженое",$H$2,IF(C69="Сгущенное молоко",$H$5,IF(C69="Масло 50-84%",$H$3,IF(C69="Сыворотка",$H$4,IF(C69="Мясо, рыба",$H$6,IF(C69="Готовые мясные продукты, жиры, субпрод.",$H$7,IF(C69="Кисломолочные продукты, творог",$H$8,IF(C69="Сыр",$H$9,IF(C69="Яйца, порошок яичный",$H$10,IF(C69="Мед",$H$11,))))))))))</f>
        <v>18</v>
      </c>
      <c r="L69" s="208" t="e">
        <f>IF(OR(D69="",D70=""),"",IF(E69&lt;=J69,"не обнаружено",IF(E69&gt;=K69,"выше диапазона",E69)))</f>
        <v>#VALUE!</v>
      </c>
      <c r="M69" s="209"/>
      <c r="N69" s="212" t="s">
        <v>36</v>
      </c>
      <c r="O69" s="214" t="e">
        <f t="shared" ref="O69" si="89">IF(OR(L69="выше диапазона",L69="не обнаружено"),"",I69)</f>
        <v>#VALUE!</v>
      </c>
      <c r="P69" s="207"/>
      <c r="Q69" s="117"/>
      <c r="R69" s="117"/>
      <c r="S69" s="104"/>
      <c r="U69" s="104"/>
      <c r="V69" s="104"/>
    </row>
    <row r="70" spans="1:22" s="118" customFormat="1" ht="14.25" customHeight="1">
      <c r="A70" s="219"/>
      <c r="B70" s="220"/>
      <c r="C70" s="222"/>
      <c r="D70" s="53" t="e">
        <f>Продоскрин_Тетрациклин!K73</f>
        <v>#VALUE!</v>
      </c>
      <c r="E70" s="203"/>
      <c r="F70" s="202"/>
      <c r="G70" s="218"/>
      <c r="H70" s="202"/>
      <c r="I70" s="203"/>
      <c r="J70" s="205"/>
      <c r="K70" s="206"/>
      <c r="L70" s="210"/>
      <c r="M70" s="211"/>
      <c r="N70" s="213"/>
      <c r="O70" s="215"/>
      <c r="P70" s="207"/>
      <c r="Q70" s="117"/>
      <c r="R70" s="117"/>
      <c r="S70" s="104"/>
      <c r="U70" s="104"/>
      <c r="V70" s="104"/>
    </row>
    <row r="71" spans="1:22" s="118" customFormat="1" ht="14.25" customHeight="1">
      <c r="A71" s="219">
        <v>22</v>
      </c>
      <c r="B71" s="220">
        <f>Продоскрин_Тетрациклин!B74</f>
        <v>4</v>
      </c>
      <c r="C71" s="221" t="s">
        <v>37</v>
      </c>
      <c r="D71" s="53" t="e">
        <f>Продоскрин_Тетрациклин!K74</f>
        <v>#VALUE!</v>
      </c>
      <c r="E71" s="203" t="e">
        <f t="shared" ref="E71" si="90">IF(OR(D71="",D72=""),"",(D71+D72)/2)</f>
        <v>#VALUE!</v>
      </c>
      <c r="F71" s="202"/>
      <c r="G71" s="218"/>
      <c r="H71" s="202">
        <f t="shared" ref="H71" si="91">IF(C71="Молоко, молочные смеси, мороженое",16,IF(C71="Сгущенное молоко",16,IF(C71="Масло 50-84%",18,IF(C71="Сыворотка",16,IF(C71="Мясо, рыба",18,IF(C71="Готовые мясные продукты, жиры, субпрод.",18,IF(C71="Кисломолочные продукты, творог",16,IF(C71="Сыр",16,IF(C71="Яйца, порошок яичный",16,IF(C71="Мед",16,))))))))))</f>
        <v>16</v>
      </c>
      <c r="I71" s="203" t="e">
        <f>IF(OR(D71="",D72=""),"",IF(M71=J71,"0",IF(M71=K71,"0",(0.01*H71*E71))))</f>
        <v>#VALUE!</v>
      </c>
      <c r="J71" s="204">
        <f t="shared" ref="J71" si="92">IF(C71="Молоко, молочные смеси, мороженое",$E$2,IF(C71="Сгущенное молоко",$E$5,IF(C71="Масло 50-84%",$E$3,IF(C71="Сыворотка",$E$4,IF(C71="Мясо, рыба",$E$6,IF(C71="Готовые мясные продукты, жиры, субпрод.",$E$7,IF(C71="Кисломолочные продукты, творог",$E$8,IF(C71="Сыр",$E$9,IF(C71="Яйца, порошок яичный",$E$10,IF(C71="Мед",$E$11,))))))))))</f>
        <v>0.5</v>
      </c>
      <c r="K71" s="206">
        <f t="shared" ref="K71" si="93">IF(C71="Молоко, молочные смеси, мороженое",$H$2,IF(C71="Сгущенное молоко",$H$5,IF(C71="Масло 50-84%",$H$3,IF(C71="Сыворотка",$H$4,IF(C71="Мясо, рыба",$H$6,IF(C71="Готовые мясные продукты, жиры, субпрод.",$H$7,IF(C71="Кисломолочные продукты, творог",$H$8,IF(C71="Сыр",$H$9,IF(C71="Яйца, порошок яичный",$H$10,IF(C71="Мед",$H$11,))))))))))</f>
        <v>18</v>
      </c>
      <c r="L71" s="208" t="e">
        <f>IF(OR(D71="",D72=""),"",IF(E71&lt;=J71,"не обнаружено",IF(E71&gt;=K71,"выше диапазона",E71)))</f>
        <v>#VALUE!</v>
      </c>
      <c r="M71" s="209"/>
      <c r="N71" s="212" t="s">
        <v>36</v>
      </c>
      <c r="O71" s="214" t="e">
        <f t="shared" ref="O71" si="94">IF(OR(L71="выше диапазона",L71="не обнаружено"),"",I71)</f>
        <v>#VALUE!</v>
      </c>
      <c r="P71" s="207"/>
      <c r="Q71" s="117"/>
      <c r="R71" s="117"/>
      <c r="S71" s="104"/>
      <c r="U71" s="104"/>
      <c r="V71" s="104"/>
    </row>
    <row r="72" spans="1:22" s="118" customFormat="1" ht="14.25" customHeight="1">
      <c r="A72" s="219"/>
      <c r="B72" s="220"/>
      <c r="C72" s="222"/>
      <c r="D72" s="53" t="e">
        <f>Продоскрин_Тетрациклин!K75</f>
        <v>#VALUE!</v>
      </c>
      <c r="E72" s="203"/>
      <c r="F72" s="202"/>
      <c r="G72" s="218"/>
      <c r="H72" s="202"/>
      <c r="I72" s="203"/>
      <c r="J72" s="205"/>
      <c r="K72" s="206"/>
      <c r="L72" s="210"/>
      <c r="M72" s="211"/>
      <c r="N72" s="213"/>
      <c r="O72" s="215"/>
      <c r="P72" s="207"/>
      <c r="Q72" s="117"/>
      <c r="R72" s="117"/>
      <c r="S72" s="104"/>
      <c r="U72" s="104"/>
      <c r="V72" s="104"/>
    </row>
    <row r="73" spans="1:22" s="118" customFormat="1" ht="14.25" customHeight="1">
      <c r="A73" s="219">
        <v>23</v>
      </c>
      <c r="B73" s="220">
        <f>Продоскрин_Тетрациклин!B76</f>
        <v>4</v>
      </c>
      <c r="C73" s="221" t="s">
        <v>37</v>
      </c>
      <c r="D73" s="53" t="e">
        <f>Продоскрин_Тетрациклин!K76</f>
        <v>#VALUE!</v>
      </c>
      <c r="E73" s="203" t="e">
        <f t="shared" si="15"/>
        <v>#VALUE!</v>
      </c>
      <c r="F73" s="202"/>
      <c r="G73" s="218"/>
      <c r="H73" s="202">
        <f t="shared" ref="H73" si="95">IF(C73="Молоко, молочные смеси, мороженое",16,IF(C73="Сгущенное молоко",16,IF(C73="Масло 50-84%",18,IF(C73="Сыворотка",16,IF(C73="Мясо, рыба",18,IF(C73="Готовые мясные продукты, жиры, субпрод.",18,IF(C73="Кисломолочные продукты, творог",16,IF(C73="Сыр",16,IF(C73="Яйца, порошок яичный",16,IF(C73="Мед",16,))))))))))</f>
        <v>16</v>
      </c>
      <c r="I73" s="203" t="e">
        <f>IF(OR(D73="",D74=""),"",IF(M73=J73,"0",IF(M73=K73,"0",(0.01*H73*E73))))</f>
        <v>#VALUE!</v>
      </c>
      <c r="J73" s="204">
        <f t="shared" ref="J73" si="96">IF(C73="Молоко, молочные смеси, мороженое",$E$2,IF(C73="Сгущенное молоко",$E$5,IF(C73="Масло 50-84%",$E$3,IF(C73="Сыворотка",$E$4,IF(C73="Мясо, рыба",$E$6,IF(C73="Готовые мясные продукты, жиры, субпрод.",$E$7,IF(C73="Кисломолочные продукты, творог",$E$8,IF(C73="Сыр",$E$9,IF(C73="Яйца, порошок яичный",$E$10,IF(C73="Мед",$E$11,))))))))))</f>
        <v>0.5</v>
      </c>
      <c r="K73" s="206">
        <f t="shared" ref="K73" si="97">IF(C73="Молоко, молочные смеси, мороженое",$H$2,IF(C73="Сгущенное молоко",$H$5,IF(C73="Масло 50-84%",$H$3,IF(C73="Сыворотка",$H$4,IF(C73="Мясо, рыба",$H$6,IF(C73="Готовые мясные продукты, жиры, субпрод.",$H$7,IF(C73="Кисломолочные продукты, творог",$H$8,IF(C73="Сыр",$H$9,IF(C73="Яйца, порошок яичный",$H$10,IF(C73="Мед",$H$11,))))))))))</f>
        <v>18</v>
      </c>
      <c r="L73" s="208" t="e">
        <f>IF(OR(D73="",D74=""),"",IF(E73&lt;=J73,"не обнаружено",IF(E73&gt;=K73,"выше диапазона",E73)))</f>
        <v>#VALUE!</v>
      </c>
      <c r="M73" s="209"/>
      <c r="N73" s="212" t="s">
        <v>36</v>
      </c>
      <c r="O73" s="214" t="e">
        <f t="shared" ref="O73" si="98">IF(OR(L73="выше диапазона",L73="не обнаружено"),"",I73)</f>
        <v>#VALUE!</v>
      </c>
      <c r="P73" s="207"/>
      <c r="Q73" s="117"/>
      <c r="R73" s="117"/>
      <c r="S73" s="104"/>
      <c r="U73" s="104"/>
      <c r="V73" s="104"/>
    </row>
    <row r="74" spans="1:22" s="118" customFormat="1" ht="14.25" customHeight="1">
      <c r="A74" s="219"/>
      <c r="B74" s="220"/>
      <c r="C74" s="222"/>
      <c r="D74" s="53" t="e">
        <f>Продоскрин_Тетрациклин!K77</f>
        <v>#VALUE!</v>
      </c>
      <c r="E74" s="203"/>
      <c r="F74" s="202"/>
      <c r="G74" s="218"/>
      <c r="H74" s="202"/>
      <c r="I74" s="203"/>
      <c r="J74" s="205"/>
      <c r="K74" s="206"/>
      <c r="L74" s="210"/>
      <c r="M74" s="211"/>
      <c r="N74" s="213"/>
      <c r="O74" s="215"/>
      <c r="P74" s="207"/>
      <c r="Q74" s="117"/>
      <c r="R74" s="117"/>
      <c r="S74" s="104"/>
      <c r="U74" s="104"/>
      <c r="V74" s="104"/>
    </row>
    <row r="75" spans="1:22" s="118" customFormat="1" ht="14.25" customHeight="1">
      <c r="A75" s="219">
        <v>24</v>
      </c>
      <c r="B75" s="220">
        <f>Продоскрин_Тетрациклин!B78</f>
        <v>4</v>
      </c>
      <c r="C75" s="221" t="s">
        <v>37</v>
      </c>
      <c r="D75" s="53" t="e">
        <f>Продоскрин_Тетрациклин!K78</f>
        <v>#VALUE!</v>
      </c>
      <c r="E75" s="203" t="e">
        <f t="shared" si="20"/>
        <v>#VALUE!</v>
      </c>
      <c r="F75" s="202"/>
      <c r="G75" s="218"/>
      <c r="H75" s="202">
        <f t="shared" ref="H75" si="99">IF(C75="Молоко, молочные смеси, мороженое",16,IF(C75="Сгущенное молоко",16,IF(C75="Масло 50-84%",18,IF(C75="Сыворотка",16,IF(C75="Мясо, рыба",18,IF(C75="Готовые мясные продукты, жиры, субпрод.",18,IF(C75="Кисломолочные продукты, творог",16,IF(C75="Сыр",16,IF(C75="Яйца, порошок яичный",16,IF(C75="Мед",16,))))))))))</f>
        <v>16</v>
      </c>
      <c r="I75" s="203" t="e">
        <f>IF(OR(D75="",D76=""),"",IF(M75=J75,"0",IF(M75=K75,"0",(0.01*H75*E75))))</f>
        <v>#VALUE!</v>
      </c>
      <c r="J75" s="204">
        <f t="shared" ref="J75" si="100">IF(C75="Молоко, молочные смеси, мороженое",$E$2,IF(C75="Сгущенное молоко",$E$5,IF(C75="Масло 50-84%",$E$3,IF(C75="Сыворотка",$E$4,IF(C75="Мясо, рыба",$E$6,IF(C75="Готовые мясные продукты, жиры, субпрод.",$E$7,IF(C75="Кисломолочные продукты, творог",$E$8,IF(C75="Сыр",$E$9,IF(C75="Яйца, порошок яичный",$E$10,IF(C75="Мед",$E$11,))))))))))</f>
        <v>0.5</v>
      </c>
      <c r="K75" s="206">
        <f t="shared" ref="K75" si="101">IF(C75="Молоко, молочные смеси, мороженое",$H$2,IF(C75="Сгущенное молоко",$H$5,IF(C75="Масло 50-84%",$H$3,IF(C75="Сыворотка",$H$4,IF(C75="Мясо, рыба",$H$6,IF(C75="Готовые мясные продукты, жиры, субпрод.",$H$7,IF(C75="Кисломолочные продукты, творог",$H$8,IF(C75="Сыр",$H$9,IF(C75="Яйца, порошок яичный",$H$10,IF(C75="Мед",$H$11,))))))))))</f>
        <v>18</v>
      </c>
      <c r="L75" s="208" t="e">
        <f>IF(OR(D75="",D76=""),"",IF(E75&lt;=J75,"не обнаружено",IF(E75&gt;=K75,"выше диапазона",E75)))</f>
        <v>#VALUE!</v>
      </c>
      <c r="M75" s="209"/>
      <c r="N75" s="212" t="s">
        <v>36</v>
      </c>
      <c r="O75" s="214" t="e">
        <f t="shared" ref="O75" si="102">IF(OR(L75="выше диапазона",L75="не обнаружено"),"",I75)</f>
        <v>#VALUE!</v>
      </c>
      <c r="P75" s="207"/>
      <c r="Q75" s="117"/>
      <c r="R75" s="117"/>
      <c r="S75" s="104"/>
      <c r="U75" s="104"/>
      <c r="V75" s="104"/>
    </row>
    <row r="76" spans="1:22" s="118" customFormat="1" ht="14.25" customHeight="1">
      <c r="A76" s="219"/>
      <c r="B76" s="220"/>
      <c r="C76" s="222"/>
      <c r="D76" s="53" t="e">
        <f>Продоскрин_Тетрациклин!K79</f>
        <v>#VALUE!</v>
      </c>
      <c r="E76" s="203"/>
      <c r="F76" s="202"/>
      <c r="G76" s="218"/>
      <c r="H76" s="202"/>
      <c r="I76" s="203"/>
      <c r="J76" s="205"/>
      <c r="K76" s="206"/>
      <c r="L76" s="210"/>
      <c r="M76" s="211"/>
      <c r="N76" s="213"/>
      <c r="O76" s="215"/>
      <c r="P76" s="207"/>
      <c r="Q76" s="117"/>
      <c r="R76" s="117"/>
      <c r="S76" s="104"/>
      <c r="U76" s="104"/>
      <c r="V76" s="104"/>
    </row>
    <row r="77" spans="1:22" s="118" customFormat="1" ht="14.25" customHeight="1">
      <c r="A77" s="219">
        <v>25</v>
      </c>
      <c r="B77" s="220">
        <f>Продоскрин_Тетрациклин!B80</f>
        <v>4</v>
      </c>
      <c r="C77" s="221" t="s">
        <v>37</v>
      </c>
      <c r="D77" s="53" t="e">
        <f>Продоскрин_Тетрациклин!K80</f>
        <v>#VALUE!</v>
      </c>
      <c r="E77" s="203" t="e">
        <f t="shared" ref="E77" si="103">IF(OR(D77="",D78=""),"",(D77+D78)/2)</f>
        <v>#VALUE!</v>
      </c>
      <c r="F77" s="202"/>
      <c r="G77" s="218"/>
      <c r="H77" s="202">
        <f t="shared" ref="H77" si="104">IF(C77="Молоко, молочные смеси, мороженое",16,IF(C77="Сгущенное молоко",16,IF(C77="Масло 50-84%",18,IF(C77="Сыворотка",16,IF(C77="Мясо, рыба",18,IF(C77="Готовые мясные продукты, жиры, субпрод.",18,IF(C77="Кисломолочные продукты, творог",16,IF(C77="Сыр",16,IF(C77="Яйца, порошок яичный",16,IF(C77="Мед",16,))))))))))</f>
        <v>16</v>
      </c>
      <c r="I77" s="203" t="e">
        <f>IF(OR(D77="",D78=""),"",IF(M77=J77,"0",IF(M77=K77,"0",(0.01*H77*E77))))</f>
        <v>#VALUE!</v>
      </c>
      <c r="J77" s="204">
        <f t="shared" ref="J77" si="105">IF(C77="Молоко, молочные смеси, мороженое",$E$2,IF(C77="Сгущенное молоко",$E$5,IF(C77="Масло 50-84%",$E$3,IF(C77="Сыворотка",$E$4,IF(C77="Мясо, рыба",$E$6,IF(C77="Готовые мясные продукты, жиры, субпрод.",$E$7,IF(C77="Кисломолочные продукты, творог",$E$8,IF(C77="Сыр",$E$9,IF(C77="Яйца, порошок яичный",$E$10,IF(C77="Мед",$E$11,))))))))))</f>
        <v>0.5</v>
      </c>
      <c r="K77" s="206">
        <f t="shared" ref="K77" si="106">IF(C77="Молоко, молочные смеси, мороженое",$H$2,IF(C77="Сгущенное молоко",$H$5,IF(C77="Масло 50-84%",$H$3,IF(C77="Сыворотка",$H$4,IF(C77="Мясо, рыба",$H$6,IF(C77="Готовые мясные продукты, жиры, субпрод.",$H$7,IF(C77="Кисломолочные продукты, творог",$H$8,IF(C77="Сыр",$H$9,IF(C77="Яйца, порошок яичный",$H$10,IF(C77="Мед",$H$11,))))))))))</f>
        <v>18</v>
      </c>
      <c r="L77" s="208" t="e">
        <f>IF(OR(D77="",D78=""),"",IF(E77&lt;=J77,"не обнаружено",IF(E77&gt;=K77,"выше диапазона",E77)))</f>
        <v>#VALUE!</v>
      </c>
      <c r="M77" s="209"/>
      <c r="N77" s="212" t="s">
        <v>36</v>
      </c>
      <c r="O77" s="214" t="e">
        <f t="shared" ref="O77" si="107">IF(OR(L77="выше диапазона",L77="не обнаружено"),"",I77)</f>
        <v>#VALUE!</v>
      </c>
      <c r="P77" s="207"/>
      <c r="Q77" s="117"/>
      <c r="R77" s="117"/>
      <c r="S77" s="104"/>
      <c r="U77" s="104"/>
      <c r="V77" s="104"/>
    </row>
    <row r="78" spans="1:22" s="118" customFormat="1" ht="14.25" customHeight="1">
      <c r="A78" s="219"/>
      <c r="B78" s="220"/>
      <c r="C78" s="222"/>
      <c r="D78" s="53" t="e">
        <f>Продоскрин_Тетрациклин!K81</f>
        <v>#VALUE!</v>
      </c>
      <c r="E78" s="203"/>
      <c r="F78" s="202"/>
      <c r="G78" s="218"/>
      <c r="H78" s="202"/>
      <c r="I78" s="203"/>
      <c r="J78" s="205"/>
      <c r="K78" s="206"/>
      <c r="L78" s="210"/>
      <c r="M78" s="211"/>
      <c r="N78" s="213"/>
      <c r="O78" s="215"/>
      <c r="P78" s="207"/>
      <c r="Q78" s="117"/>
      <c r="R78" s="117"/>
      <c r="S78" s="104"/>
      <c r="U78" s="104"/>
      <c r="V78" s="104"/>
    </row>
    <row r="79" spans="1:22" s="118" customFormat="1" ht="14.25" customHeight="1">
      <c r="A79" s="219">
        <v>26</v>
      </c>
      <c r="B79" s="220">
        <f>Продоскрин_Тетрациклин!B82</f>
        <v>4</v>
      </c>
      <c r="C79" s="221" t="s">
        <v>37</v>
      </c>
      <c r="D79" s="53" t="e">
        <f>Продоскрин_Тетрациклин!K82</f>
        <v>#VALUE!</v>
      </c>
      <c r="E79" s="203" t="e">
        <f t="shared" si="15"/>
        <v>#VALUE!</v>
      </c>
      <c r="F79" s="202"/>
      <c r="G79" s="218"/>
      <c r="H79" s="202">
        <f t="shared" ref="H79" si="108">IF(C79="Молоко, молочные смеси, мороженое",16,IF(C79="Сгущенное молоко",16,IF(C79="Масло 50-84%",18,IF(C79="Сыворотка",16,IF(C79="Мясо, рыба",18,IF(C79="Готовые мясные продукты, жиры, субпрод.",18,IF(C79="Кисломолочные продукты, творог",16,IF(C79="Сыр",16,IF(C79="Яйца, порошок яичный",16,IF(C79="Мед",16,))))))))))</f>
        <v>16</v>
      </c>
      <c r="I79" s="203" t="e">
        <f>IF(OR(D79="",D80=""),"",IF(M79=J79,"0",IF(M79=K79,"0",(0.01*H79*E79))))</f>
        <v>#VALUE!</v>
      </c>
      <c r="J79" s="204">
        <f t="shared" ref="J79" si="109">IF(C79="Молоко, молочные смеси, мороженое",$E$2,IF(C79="Сгущенное молоко",$E$5,IF(C79="Масло 50-84%",$E$3,IF(C79="Сыворотка",$E$4,IF(C79="Мясо, рыба",$E$6,IF(C79="Готовые мясные продукты, жиры, субпрод.",$E$7,IF(C79="Кисломолочные продукты, творог",$E$8,IF(C79="Сыр",$E$9,IF(C79="Яйца, порошок яичный",$E$10,IF(C79="Мед",$E$11,))))))))))</f>
        <v>0.5</v>
      </c>
      <c r="K79" s="206">
        <f t="shared" ref="K79" si="110">IF(C79="Молоко, молочные смеси, мороженое",$H$2,IF(C79="Сгущенное молоко",$H$5,IF(C79="Масло 50-84%",$H$3,IF(C79="Сыворотка",$H$4,IF(C79="Мясо, рыба",$H$6,IF(C79="Готовые мясные продукты, жиры, субпрод.",$H$7,IF(C79="Кисломолочные продукты, творог",$H$8,IF(C79="Сыр",$H$9,IF(C79="Яйца, порошок яичный",$H$10,IF(C79="Мед",$H$11,))))))))))</f>
        <v>18</v>
      </c>
      <c r="L79" s="208" t="e">
        <f>IF(OR(D79="",D80=""),"",IF(E79&lt;=J79,"не обнаружено",IF(E79&gt;=K79,"выше диапазона",E79)))</f>
        <v>#VALUE!</v>
      </c>
      <c r="M79" s="209"/>
      <c r="N79" s="212" t="s">
        <v>36</v>
      </c>
      <c r="O79" s="214" t="e">
        <f t="shared" ref="O79" si="111">IF(OR(L79="выше диапазона",L79="не обнаружено"),"",I79)</f>
        <v>#VALUE!</v>
      </c>
      <c r="P79" s="207"/>
      <c r="Q79" s="117"/>
      <c r="R79" s="117"/>
      <c r="S79" s="104"/>
      <c r="U79" s="104"/>
      <c r="V79" s="104"/>
    </row>
    <row r="80" spans="1:22" s="118" customFormat="1" ht="14.25" customHeight="1">
      <c r="A80" s="219"/>
      <c r="B80" s="220"/>
      <c r="C80" s="222"/>
      <c r="D80" s="53" t="e">
        <f>Продоскрин_Тетрациклин!K83</f>
        <v>#VALUE!</v>
      </c>
      <c r="E80" s="203"/>
      <c r="F80" s="202"/>
      <c r="G80" s="218"/>
      <c r="H80" s="202"/>
      <c r="I80" s="203"/>
      <c r="J80" s="205"/>
      <c r="K80" s="206"/>
      <c r="L80" s="210"/>
      <c r="M80" s="211"/>
      <c r="N80" s="213"/>
      <c r="O80" s="215"/>
      <c r="P80" s="207"/>
      <c r="Q80" s="117"/>
      <c r="R80" s="117"/>
      <c r="S80" s="104"/>
      <c r="U80" s="104"/>
      <c r="V80" s="104"/>
    </row>
    <row r="81" spans="1:22" s="118" customFormat="1" ht="14.25" customHeight="1">
      <c r="A81" s="219">
        <v>27</v>
      </c>
      <c r="B81" s="220">
        <f>Продоскрин_Тетрациклин!B84</f>
        <v>0</v>
      </c>
      <c r="C81" s="221" t="s">
        <v>37</v>
      </c>
      <c r="D81" s="53" t="e">
        <f>Продоскрин_Тетрациклин!K84</f>
        <v>#VALUE!</v>
      </c>
      <c r="E81" s="203" t="e">
        <f t="shared" si="20"/>
        <v>#VALUE!</v>
      </c>
      <c r="F81" s="202"/>
      <c r="G81" s="218"/>
      <c r="H81" s="202">
        <f t="shared" ref="H81" si="112">IF(C81="Молоко, молочные смеси, мороженое",16,IF(C81="Сгущенное молоко",16,IF(C81="Масло 50-84%",18,IF(C81="Сыворотка",16,IF(C81="Мясо, рыба",18,IF(C81="Готовые мясные продукты, жиры, субпрод.",18,IF(C81="Кисломолочные продукты, творог",16,IF(C81="Сыр",16,IF(C81="Яйца, порошок яичный",16,IF(C81="Мед",16,))))))))))</f>
        <v>16</v>
      </c>
      <c r="I81" s="203" t="e">
        <f>IF(OR(D81="",D82=""),"",IF(M81=J81,"0",IF(M81=K81,"0",(0.01*H81*E81))))</f>
        <v>#VALUE!</v>
      </c>
      <c r="J81" s="204">
        <f t="shared" ref="J81" si="113">IF(C81="Молоко, молочные смеси, мороженое",$E$2,IF(C81="Сгущенное молоко",$E$5,IF(C81="Масло 50-84%",$E$3,IF(C81="Сыворотка",$E$4,IF(C81="Мясо, рыба",$E$6,IF(C81="Готовые мясные продукты, жиры, субпрод.",$E$7,IF(C81="Кисломолочные продукты, творог",$E$8,IF(C81="Сыр",$E$9,IF(C81="Яйца, порошок яичный",$E$10,IF(C81="Мед",$E$11,))))))))))</f>
        <v>0.5</v>
      </c>
      <c r="K81" s="206">
        <f t="shared" ref="K81" si="114">IF(C81="Молоко, молочные смеси, мороженое",$H$2,IF(C81="Сгущенное молоко",$H$5,IF(C81="Масло 50-84%",$H$3,IF(C81="Сыворотка",$H$4,IF(C81="Мясо, рыба",$H$6,IF(C81="Готовые мясные продукты, жиры, субпрод.",$H$7,IF(C81="Кисломолочные продукты, творог",$H$8,IF(C81="Сыр",$H$9,IF(C81="Яйца, порошок яичный",$H$10,IF(C81="Мед",$H$11,))))))))))</f>
        <v>18</v>
      </c>
      <c r="L81" s="208" t="e">
        <f>IF(OR(D81="",D82=""),"",IF(E81&lt;=J81,"не обнаружено",IF(E81&gt;=K81,"выше диапазона",E81)))</f>
        <v>#VALUE!</v>
      </c>
      <c r="M81" s="209"/>
      <c r="N81" s="212" t="s">
        <v>36</v>
      </c>
      <c r="O81" s="214" t="e">
        <f t="shared" ref="O81" si="115">IF(OR(L81="выше диапазона",L81="не обнаружено"),"",I81)</f>
        <v>#VALUE!</v>
      </c>
      <c r="P81" s="207"/>
      <c r="Q81" s="117"/>
      <c r="R81" s="117"/>
      <c r="S81" s="104"/>
      <c r="U81" s="104"/>
      <c r="V81" s="104"/>
    </row>
    <row r="82" spans="1:22" s="118" customFormat="1" ht="14.25" customHeight="1">
      <c r="A82" s="219"/>
      <c r="B82" s="220"/>
      <c r="C82" s="222"/>
      <c r="D82" s="53" t="e">
        <f>Продоскрин_Тетрациклин!K85</f>
        <v>#VALUE!</v>
      </c>
      <c r="E82" s="203"/>
      <c r="F82" s="202"/>
      <c r="G82" s="218"/>
      <c r="H82" s="202"/>
      <c r="I82" s="203"/>
      <c r="J82" s="205"/>
      <c r="K82" s="206"/>
      <c r="L82" s="210"/>
      <c r="M82" s="211"/>
      <c r="N82" s="213"/>
      <c r="O82" s="215"/>
      <c r="P82" s="207"/>
      <c r="Q82" s="117"/>
      <c r="R82" s="117"/>
      <c r="S82" s="104"/>
      <c r="U82" s="104"/>
      <c r="V82" s="104"/>
    </row>
    <row r="83" spans="1:22" s="118" customFormat="1" ht="14.25" customHeight="1">
      <c r="A83" s="219">
        <v>28</v>
      </c>
      <c r="B83" s="220">
        <f>Продоскрин_Тетрациклин!B86</f>
        <v>0</v>
      </c>
      <c r="C83" s="221" t="s">
        <v>37</v>
      </c>
      <c r="D83" s="53" t="e">
        <f>Продоскрин_Тетрациклин!K86</f>
        <v>#VALUE!</v>
      </c>
      <c r="E83" s="203" t="e">
        <f t="shared" ref="E83" si="116">IF(OR(D83="",D84=""),"",(D83+D84)/2)</f>
        <v>#VALUE!</v>
      </c>
      <c r="F83" s="202"/>
      <c r="G83" s="218"/>
      <c r="H83" s="202">
        <f t="shared" ref="H83" si="117">IF(C83="Молоко, молочные смеси, мороженое",16,IF(C83="Сгущенное молоко",16,IF(C83="Масло 50-84%",18,IF(C83="Сыворотка",16,IF(C83="Мясо, рыба",18,IF(C83="Готовые мясные продукты, жиры, субпрод.",18,IF(C83="Кисломолочные продукты, творог",16,IF(C83="Сыр",16,IF(C83="Яйца, порошок яичный",16,IF(C83="Мед",16,))))))))))</f>
        <v>16</v>
      </c>
      <c r="I83" s="203" t="e">
        <f>IF(OR(D83="",D84=""),"",IF(M83=J83,"0",IF(M83=K83,"0",(0.01*H83*E83))))</f>
        <v>#VALUE!</v>
      </c>
      <c r="J83" s="204">
        <f t="shared" ref="J83" si="118">IF(C83="Молоко, молочные смеси, мороженое",$E$2,IF(C83="Сгущенное молоко",$E$5,IF(C83="Масло 50-84%",$E$3,IF(C83="Сыворотка",$E$4,IF(C83="Мясо, рыба",$E$6,IF(C83="Готовые мясные продукты, жиры, субпрод.",$E$7,IF(C83="Кисломолочные продукты, творог",$E$8,IF(C83="Сыр",$E$9,IF(C83="Яйца, порошок яичный",$E$10,IF(C83="Мед",$E$11,))))))))))</f>
        <v>0.5</v>
      </c>
      <c r="K83" s="206">
        <f t="shared" ref="K83" si="119">IF(C83="Молоко, молочные смеси, мороженое",$H$2,IF(C83="Сгущенное молоко",$H$5,IF(C83="Масло 50-84%",$H$3,IF(C83="Сыворотка",$H$4,IF(C83="Мясо, рыба",$H$6,IF(C83="Готовые мясные продукты, жиры, субпрод.",$H$7,IF(C83="Кисломолочные продукты, творог",$H$8,IF(C83="Сыр",$H$9,IF(C83="Яйца, порошок яичный",$H$10,IF(C83="Мед",$H$11,))))))))))</f>
        <v>18</v>
      </c>
      <c r="L83" s="208" t="e">
        <f>IF(OR(D83="",D84=""),"",IF(E83&lt;=J83,"не обнаружено",IF(E83&gt;=K83,"выше диапазона",E83)))</f>
        <v>#VALUE!</v>
      </c>
      <c r="M83" s="209"/>
      <c r="N83" s="212" t="s">
        <v>36</v>
      </c>
      <c r="O83" s="214" t="e">
        <f t="shared" ref="O83" si="120">IF(OR(L83="выше диапазона",L83="не обнаружено"),"",I83)</f>
        <v>#VALUE!</v>
      </c>
      <c r="P83" s="207"/>
      <c r="Q83" s="117"/>
      <c r="R83" s="117"/>
      <c r="S83" s="104"/>
      <c r="U83" s="104"/>
      <c r="V83" s="104"/>
    </row>
    <row r="84" spans="1:22" s="118" customFormat="1" ht="14.25" customHeight="1">
      <c r="A84" s="219"/>
      <c r="B84" s="220"/>
      <c r="C84" s="222"/>
      <c r="D84" s="53" t="e">
        <f>Продоскрин_Тетрациклин!K87</f>
        <v>#VALUE!</v>
      </c>
      <c r="E84" s="203"/>
      <c r="F84" s="202"/>
      <c r="G84" s="218"/>
      <c r="H84" s="202"/>
      <c r="I84" s="203"/>
      <c r="J84" s="205"/>
      <c r="K84" s="206"/>
      <c r="L84" s="210"/>
      <c r="M84" s="211"/>
      <c r="N84" s="213"/>
      <c r="O84" s="215"/>
      <c r="P84" s="207"/>
      <c r="Q84" s="117"/>
      <c r="R84" s="117"/>
      <c r="S84" s="104"/>
      <c r="U84" s="104"/>
      <c r="V84" s="104"/>
    </row>
    <row r="85" spans="1:22" s="118" customFormat="1" ht="14.25" customHeight="1">
      <c r="A85" s="219">
        <v>29</v>
      </c>
      <c r="B85" s="220">
        <f>Продоскрин_Тетрациклин!B88</f>
        <v>0</v>
      </c>
      <c r="C85" s="221" t="s">
        <v>37</v>
      </c>
      <c r="D85" s="53" t="e">
        <f>Продоскрин_Тетрациклин!K88</f>
        <v>#VALUE!</v>
      </c>
      <c r="E85" s="203" t="e">
        <f t="shared" si="15"/>
        <v>#VALUE!</v>
      </c>
      <c r="F85" s="202"/>
      <c r="G85" s="218"/>
      <c r="H85" s="202">
        <f t="shared" ref="H85" si="121">IF(C85="Молоко, молочные смеси, мороженое",16,IF(C85="Сгущенное молоко",16,IF(C85="Масло 50-84%",18,IF(C85="Сыворотка",16,IF(C85="Мясо, рыба",18,IF(C85="Готовые мясные продукты, жиры, субпрод.",18,IF(C85="Кисломолочные продукты, творог",16,IF(C85="Сыр",16,IF(C85="Яйца, порошок яичный",16,IF(C85="Мед",16,))))))))))</f>
        <v>16</v>
      </c>
      <c r="I85" s="203" t="e">
        <f>IF(OR(D85="",D86=""),"",IF(M85=J85,"0",IF(M85=K85,"0",(0.01*H85*E85))))</f>
        <v>#VALUE!</v>
      </c>
      <c r="J85" s="204">
        <f t="shared" ref="J85" si="122">IF(C85="Молоко, молочные смеси, мороженое",$E$2,IF(C85="Сгущенное молоко",$E$5,IF(C85="Масло 50-84%",$E$3,IF(C85="Сыворотка",$E$4,IF(C85="Мясо, рыба",$E$6,IF(C85="Готовые мясные продукты, жиры, субпрод.",$E$7,IF(C85="Кисломолочные продукты, творог",$E$8,IF(C85="Сыр",$E$9,IF(C85="Яйца, порошок яичный",$E$10,IF(C85="Мед",$E$11,))))))))))</f>
        <v>0.5</v>
      </c>
      <c r="K85" s="206">
        <f t="shared" ref="K85" si="123">IF(C85="Молоко, молочные смеси, мороженое",$H$2,IF(C85="Сгущенное молоко",$H$5,IF(C85="Масло 50-84%",$H$3,IF(C85="Сыворотка",$H$4,IF(C85="Мясо, рыба",$H$6,IF(C85="Готовые мясные продукты, жиры, субпрод.",$H$7,IF(C85="Кисломолочные продукты, творог",$H$8,IF(C85="Сыр",$H$9,IF(C85="Яйца, порошок яичный",$H$10,IF(C85="Мед",$H$11,))))))))))</f>
        <v>18</v>
      </c>
      <c r="L85" s="208" t="e">
        <f>IF(OR(D85="",D86=""),"",IF(E85&lt;=J85,"не обнаружено",IF(E85&gt;=K85,"выше диапазона",E85)))</f>
        <v>#VALUE!</v>
      </c>
      <c r="M85" s="209"/>
      <c r="N85" s="212" t="s">
        <v>36</v>
      </c>
      <c r="O85" s="214" t="e">
        <f t="shared" ref="O85" si="124">IF(OR(L85="выше диапазона",L85="не обнаружено"),"",I85)</f>
        <v>#VALUE!</v>
      </c>
      <c r="P85" s="207"/>
      <c r="Q85" s="117"/>
      <c r="R85" s="117"/>
      <c r="S85" s="104"/>
      <c r="U85" s="104"/>
      <c r="V85" s="104"/>
    </row>
    <row r="86" spans="1:22" s="118" customFormat="1" ht="14.25" customHeight="1">
      <c r="A86" s="219"/>
      <c r="B86" s="220"/>
      <c r="C86" s="222"/>
      <c r="D86" s="53" t="e">
        <f>Продоскрин_Тетрациклин!K89</f>
        <v>#VALUE!</v>
      </c>
      <c r="E86" s="203"/>
      <c r="F86" s="202"/>
      <c r="G86" s="218"/>
      <c r="H86" s="202"/>
      <c r="I86" s="203"/>
      <c r="J86" s="205"/>
      <c r="K86" s="206"/>
      <c r="L86" s="210"/>
      <c r="M86" s="211"/>
      <c r="N86" s="213"/>
      <c r="O86" s="215"/>
      <c r="P86" s="207"/>
      <c r="Q86" s="117"/>
      <c r="R86" s="117"/>
      <c r="S86" s="104"/>
      <c r="U86" s="104"/>
      <c r="V86" s="104"/>
    </row>
    <row r="87" spans="1:22" s="118" customFormat="1" ht="14.25" customHeight="1">
      <c r="A87" s="219">
        <v>30</v>
      </c>
      <c r="B87" s="220">
        <f>Продоскрин_Тетрациклин!B90</f>
        <v>0</v>
      </c>
      <c r="C87" s="221" t="s">
        <v>37</v>
      </c>
      <c r="D87" s="53" t="e">
        <f>Продоскрин_Тетрациклин!K90</f>
        <v>#VALUE!</v>
      </c>
      <c r="E87" s="203" t="e">
        <f t="shared" si="20"/>
        <v>#VALUE!</v>
      </c>
      <c r="F87" s="202"/>
      <c r="G87" s="218"/>
      <c r="H87" s="202">
        <f t="shared" ref="H87" si="125">IF(C87="Молоко, молочные смеси, мороженое",16,IF(C87="Сгущенное молоко",16,IF(C87="Масло 50-84%",18,IF(C87="Сыворотка",16,IF(C87="Мясо, рыба",18,IF(C87="Готовые мясные продукты, жиры, субпрод.",18,IF(C87="Кисломолочные продукты, творог",16,IF(C87="Сыр",16,IF(C87="Яйца, порошок яичный",16,IF(C87="Мед",16,))))))))))</f>
        <v>16</v>
      </c>
      <c r="I87" s="203" t="e">
        <f>IF(OR(D87="",D88=""),"",IF(M87=J87,"0",IF(M87=K87,"0",(0.01*H87*E87))))</f>
        <v>#VALUE!</v>
      </c>
      <c r="J87" s="204">
        <f t="shared" ref="J87" si="126">IF(C87="Молоко, молочные смеси, мороженое",$E$2,IF(C87="Сгущенное молоко",$E$5,IF(C87="Масло 50-84%",$E$3,IF(C87="Сыворотка",$E$4,IF(C87="Мясо, рыба",$E$6,IF(C87="Готовые мясные продукты, жиры, субпрод.",$E$7,IF(C87="Кисломолочные продукты, творог",$E$8,IF(C87="Сыр",$E$9,IF(C87="Яйца, порошок яичный",$E$10,IF(C87="Мед",$E$11,))))))))))</f>
        <v>0.5</v>
      </c>
      <c r="K87" s="206">
        <f t="shared" ref="K87" si="127">IF(C87="Молоко, молочные смеси, мороженое",$H$2,IF(C87="Сгущенное молоко",$H$5,IF(C87="Масло 50-84%",$H$3,IF(C87="Сыворотка",$H$4,IF(C87="Мясо, рыба",$H$6,IF(C87="Готовые мясные продукты, жиры, субпрод.",$H$7,IF(C87="Кисломолочные продукты, творог",$H$8,IF(C87="Сыр",$H$9,IF(C87="Яйца, порошок яичный",$H$10,IF(C87="Мед",$H$11,))))))))))</f>
        <v>18</v>
      </c>
      <c r="L87" s="208" t="e">
        <f>IF(OR(D87="",D88=""),"",IF(E87&lt;=J87,"не обнаружено",IF(E87&gt;=K87,"выше диапазона",E87)))</f>
        <v>#VALUE!</v>
      </c>
      <c r="M87" s="209"/>
      <c r="N87" s="212" t="s">
        <v>36</v>
      </c>
      <c r="O87" s="214" t="e">
        <f t="shared" ref="O87" si="128">IF(OR(L87="выше диапазона",L87="не обнаружено"),"",I87)</f>
        <v>#VALUE!</v>
      </c>
      <c r="P87" s="207"/>
      <c r="Q87" s="117"/>
      <c r="R87" s="117"/>
      <c r="S87" s="104"/>
      <c r="U87" s="104"/>
      <c r="V87" s="104"/>
    </row>
    <row r="88" spans="1:22" s="118" customFormat="1" ht="14.25" customHeight="1">
      <c r="A88" s="219"/>
      <c r="B88" s="220"/>
      <c r="C88" s="222"/>
      <c r="D88" s="53" t="e">
        <f>Продоскрин_Тетрациклин!K91</f>
        <v>#VALUE!</v>
      </c>
      <c r="E88" s="203"/>
      <c r="F88" s="202"/>
      <c r="G88" s="218"/>
      <c r="H88" s="202"/>
      <c r="I88" s="203"/>
      <c r="J88" s="205"/>
      <c r="K88" s="206"/>
      <c r="L88" s="210"/>
      <c r="M88" s="211"/>
      <c r="N88" s="213"/>
      <c r="O88" s="215"/>
      <c r="P88" s="207"/>
      <c r="Q88" s="117"/>
      <c r="R88" s="117"/>
      <c r="S88" s="104"/>
      <c r="U88" s="104"/>
      <c r="V88" s="104"/>
    </row>
    <row r="89" spans="1:22" s="118" customFormat="1" ht="14.25" customHeight="1">
      <c r="A89" s="219">
        <v>31</v>
      </c>
      <c r="B89" s="220">
        <f>Продоскрин_Тетрациклин!B92</f>
        <v>0</v>
      </c>
      <c r="C89" s="221" t="s">
        <v>37</v>
      </c>
      <c r="D89" s="53" t="e">
        <f>Продоскрин_Тетрациклин!K92</f>
        <v>#VALUE!</v>
      </c>
      <c r="E89" s="203" t="e">
        <f t="shared" ref="E89" si="129">IF(OR(D89="",D90=""),"",(D89+D90)/2)</f>
        <v>#VALUE!</v>
      </c>
      <c r="F89" s="202"/>
      <c r="G89" s="218"/>
      <c r="H89" s="202">
        <f t="shared" ref="H89" si="130">IF(C89="Молоко, молочные смеси, мороженое",16,IF(C89="Сгущенное молоко",16,IF(C89="Масло 50-84%",18,IF(C89="Сыворотка",16,IF(C89="Мясо, рыба",18,IF(C89="Готовые мясные продукты, жиры, субпрод.",18,IF(C89="Кисломолочные продукты, творог",16,IF(C89="Сыр",16,IF(C89="Яйца, порошок яичный",16,IF(C89="Мед",16,))))))))))</f>
        <v>16</v>
      </c>
      <c r="I89" s="203" t="e">
        <f>IF(OR(D89="",D90=""),"",IF(M89=J89,"0",IF(M89=K89,"0",(0.01*H89*E89))))</f>
        <v>#VALUE!</v>
      </c>
      <c r="J89" s="204">
        <f t="shared" ref="J89" si="131">IF(C89="Молоко, молочные смеси, мороженое",$E$2,IF(C89="Сгущенное молоко",$E$5,IF(C89="Масло 50-84%",$E$3,IF(C89="Сыворотка",$E$4,IF(C89="Мясо, рыба",$E$6,IF(C89="Готовые мясные продукты, жиры, субпрод.",$E$7,IF(C89="Кисломолочные продукты, творог",$E$8,IF(C89="Сыр",$E$9,IF(C89="Яйца, порошок яичный",$E$10,IF(C89="Мед",$E$11,))))))))))</f>
        <v>0.5</v>
      </c>
      <c r="K89" s="206">
        <f t="shared" ref="K89" si="132">IF(C89="Молоко, молочные смеси, мороженое",$H$2,IF(C89="Сгущенное молоко",$H$5,IF(C89="Масло 50-84%",$H$3,IF(C89="Сыворотка",$H$4,IF(C89="Мясо, рыба",$H$6,IF(C89="Готовые мясные продукты, жиры, субпрод.",$H$7,IF(C89="Кисломолочные продукты, творог",$H$8,IF(C89="Сыр",$H$9,IF(C89="Яйца, порошок яичный",$H$10,IF(C89="Мед",$H$11,))))))))))</f>
        <v>18</v>
      </c>
      <c r="L89" s="208" t="e">
        <f>IF(OR(D89="",D90=""),"",IF(E89&lt;=J89,"не обнаружено",IF(E89&gt;=K89,"выше диапазона",E89)))</f>
        <v>#VALUE!</v>
      </c>
      <c r="M89" s="209"/>
      <c r="N89" s="212" t="s">
        <v>36</v>
      </c>
      <c r="O89" s="214" t="e">
        <f t="shared" ref="O89" si="133">IF(OR(L89="выше диапазона",L89="не обнаружено"),"",I89)</f>
        <v>#VALUE!</v>
      </c>
      <c r="P89" s="207"/>
      <c r="Q89" s="117"/>
      <c r="R89" s="117"/>
      <c r="S89" s="104"/>
      <c r="U89" s="104"/>
      <c r="V89" s="104"/>
    </row>
    <row r="90" spans="1:22" s="118" customFormat="1" ht="14.25" customHeight="1">
      <c r="A90" s="219"/>
      <c r="B90" s="220"/>
      <c r="C90" s="222"/>
      <c r="D90" s="53" t="e">
        <f>Продоскрин_Тетрациклин!K93</f>
        <v>#VALUE!</v>
      </c>
      <c r="E90" s="203"/>
      <c r="F90" s="202"/>
      <c r="G90" s="218"/>
      <c r="H90" s="202"/>
      <c r="I90" s="203"/>
      <c r="J90" s="205"/>
      <c r="K90" s="206"/>
      <c r="L90" s="210"/>
      <c r="M90" s="211"/>
      <c r="N90" s="213"/>
      <c r="O90" s="215"/>
      <c r="P90" s="207"/>
      <c r="Q90" s="117"/>
      <c r="R90" s="117"/>
      <c r="S90" s="104"/>
      <c r="U90" s="104"/>
      <c r="V90" s="104"/>
    </row>
    <row r="91" spans="1:22" s="118" customFormat="1" ht="14.25" customHeight="1">
      <c r="A91" s="219">
        <v>32</v>
      </c>
      <c r="B91" s="220">
        <f>Продоскрин_Тетрациклин!B94</f>
        <v>0</v>
      </c>
      <c r="C91" s="221" t="s">
        <v>37</v>
      </c>
      <c r="D91" s="53" t="e">
        <f>Продоскрин_Тетрациклин!K94</f>
        <v>#VALUE!</v>
      </c>
      <c r="E91" s="203" t="e">
        <f t="shared" si="15"/>
        <v>#VALUE!</v>
      </c>
      <c r="F91" s="202"/>
      <c r="G91" s="218"/>
      <c r="H91" s="202">
        <f t="shared" ref="H91" si="134">IF(C91="Молоко, молочные смеси, мороженое",16,IF(C91="Сгущенное молоко",16,IF(C91="Масло 50-84%",18,IF(C91="Сыворотка",16,IF(C91="Мясо, рыба",18,IF(C91="Готовые мясные продукты, жиры, субпрод.",18,IF(C91="Кисломолочные продукты, творог",16,IF(C91="Сыр",16,IF(C91="Яйца, порошок яичный",16,IF(C91="Мед",16,))))))))))</f>
        <v>16</v>
      </c>
      <c r="I91" s="203" t="e">
        <f>IF(OR(D91="",D92=""),"",IF(M91=J91,"0",IF(M91=K91,"0",(0.01*H91*E91))))</f>
        <v>#VALUE!</v>
      </c>
      <c r="J91" s="204">
        <f t="shared" ref="J91" si="135">IF(C91="Молоко, молочные смеси, мороженое",$E$2,IF(C91="Сгущенное молоко",$E$5,IF(C91="Масло 50-84%",$E$3,IF(C91="Сыворотка",$E$4,IF(C91="Мясо, рыба",$E$6,IF(C91="Готовые мясные продукты, жиры, субпрод.",$E$7,IF(C91="Кисломолочные продукты, творог",$E$8,IF(C91="Сыр",$E$9,IF(C91="Яйца, порошок яичный",$E$10,IF(C91="Мед",$E$11,))))))))))</f>
        <v>0.5</v>
      </c>
      <c r="K91" s="206">
        <f t="shared" ref="K91" si="136">IF(C91="Молоко, молочные смеси, мороженое",$H$2,IF(C91="Сгущенное молоко",$H$5,IF(C91="Масло 50-84%",$H$3,IF(C91="Сыворотка",$H$4,IF(C91="Мясо, рыба",$H$6,IF(C91="Готовые мясные продукты, жиры, субпрод.",$H$7,IF(C91="Кисломолочные продукты, творог",$H$8,IF(C91="Сыр",$H$9,IF(C91="Яйца, порошок яичный",$H$10,IF(C91="Мед",$H$11,))))))))))</f>
        <v>18</v>
      </c>
      <c r="L91" s="208" t="e">
        <f>IF(OR(D91="",D92=""),"",IF(E91&lt;=J91,"не обнаружено",IF(E91&gt;=K91,"выше диапазона",E91)))</f>
        <v>#VALUE!</v>
      </c>
      <c r="M91" s="209"/>
      <c r="N91" s="212" t="s">
        <v>36</v>
      </c>
      <c r="O91" s="214" t="e">
        <f t="shared" ref="O91" si="137">IF(OR(L91="выше диапазона",L91="не обнаружено"),"",I91)</f>
        <v>#VALUE!</v>
      </c>
      <c r="P91" s="207"/>
      <c r="Q91" s="117"/>
      <c r="R91" s="117"/>
      <c r="S91" s="104"/>
      <c r="U91" s="104"/>
      <c r="V91" s="104"/>
    </row>
    <row r="92" spans="1:22" s="118" customFormat="1" ht="14.25" customHeight="1">
      <c r="A92" s="219"/>
      <c r="B92" s="220"/>
      <c r="C92" s="222"/>
      <c r="D92" s="53" t="e">
        <f>Продоскрин_Тетрациклин!K95</f>
        <v>#VALUE!</v>
      </c>
      <c r="E92" s="203"/>
      <c r="F92" s="202"/>
      <c r="G92" s="218"/>
      <c r="H92" s="202"/>
      <c r="I92" s="203"/>
      <c r="J92" s="205"/>
      <c r="K92" s="206"/>
      <c r="L92" s="210"/>
      <c r="M92" s="211"/>
      <c r="N92" s="213"/>
      <c r="O92" s="215"/>
      <c r="P92" s="207"/>
      <c r="Q92" s="117"/>
      <c r="R92" s="117"/>
      <c r="S92" s="104"/>
      <c r="U92" s="104"/>
      <c r="V92" s="104"/>
    </row>
    <row r="93" spans="1:22" s="118" customFormat="1" ht="14.25" customHeight="1">
      <c r="A93" s="219">
        <v>33</v>
      </c>
      <c r="B93" s="220">
        <f>Продоскрин_Тетрациклин!B96</f>
        <v>0</v>
      </c>
      <c r="C93" s="221" t="s">
        <v>37</v>
      </c>
      <c r="D93" s="53" t="e">
        <f>Продоскрин_Тетрациклин!K96</f>
        <v>#VALUE!</v>
      </c>
      <c r="E93" s="203" t="e">
        <f t="shared" si="20"/>
        <v>#VALUE!</v>
      </c>
      <c r="F93" s="202"/>
      <c r="G93" s="218"/>
      <c r="H93" s="202">
        <f t="shared" ref="H93" si="138">IF(C93="Молоко, молочные смеси, мороженое",16,IF(C93="Сгущенное молоко",16,IF(C93="Масло 50-84%",18,IF(C93="Сыворотка",16,IF(C93="Мясо, рыба",18,IF(C93="Готовые мясные продукты, жиры, субпрод.",18,IF(C93="Кисломолочные продукты, творог",16,IF(C93="Сыр",16,IF(C93="Яйца, порошок яичный",16,IF(C93="Мед",16,))))))))))</f>
        <v>16</v>
      </c>
      <c r="I93" s="203" t="e">
        <f>IF(OR(D93="",D94=""),"",IF(M93=J93,"0",IF(M93=K93,"0",(0.01*H93*E93))))</f>
        <v>#VALUE!</v>
      </c>
      <c r="J93" s="204">
        <f t="shared" ref="J93" si="139">IF(C93="Молоко, молочные смеси, мороженое",$E$2,IF(C93="Сгущенное молоко",$E$5,IF(C93="Масло 50-84%",$E$3,IF(C93="Сыворотка",$E$4,IF(C93="Мясо, рыба",$E$6,IF(C93="Готовые мясные продукты, жиры, субпрод.",$E$7,IF(C93="Кисломолочные продукты, творог",$E$8,IF(C93="Сыр",$E$9,IF(C93="Яйца, порошок яичный",$E$10,IF(C93="Мед",$E$11,))))))))))</f>
        <v>0.5</v>
      </c>
      <c r="K93" s="206">
        <f t="shared" ref="K93" si="140">IF(C93="Молоко, молочные смеси, мороженое",$H$2,IF(C93="Сгущенное молоко",$H$5,IF(C93="Масло 50-84%",$H$3,IF(C93="Сыворотка",$H$4,IF(C93="Мясо, рыба",$H$6,IF(C93="Готовые мясные продукты, жиры, субпрод.",$H$7,IF(C93="Кисломолочные продукты, творог",$H$8,IF(C93="Сыр",$H$9,IF(C93="Яйца, порошок яичный",$H$10,IF(C93="Мед",$H$11,))))))))))</f>
        <v>18</v>
      </c>
      <c r="L93" s="208" t="e">
        <f>IF(OR(D93="",D94=""),"",IF(E93&lt;=J93,"не обнаружено",IF(E93&gt;=K93,"выше диапазона",E93)))</f>
        <v>#VALUE!</v>
      </c>
      <c r="M93" s="209"/>
      <c r="N93" s="212" t="s">
        <v>36</v>
      </c>
      <c r="O93" s="214" t="e">
        <f t="shared" ref="O93" si="141">IF(OR(L93="выше диапазона",L93="не обнаружено"),"",I93)</f>
        <v>#VALUE!</v>
      </c>
      <c r="P93" s="207"/>
      <c r="Q93" s="117"/>
      <c r="R93" s="117"/>
      <c r="S93" s="104"/>
      <c r="U93" s="104"/>
      <c r="V93" s="104"/>
    </row>
    <row r="94" spans="1:22" s="118" customFormat="1" ht="14.25" customHeight="1">
      <c r="A94" s="219"/>
      <c r="B94" s="220"/>
      <c r="C94" s="222"/>
      <c r="D94" s="53" t="e">
        <f>Продоскрин_Тетрациклин!K97</f>
        <v>#VALUE!</v>
      </c>
      <c r="E94" s="203"/>
      <c r="F94" s="202"/>
      <c r="G94" s="218"/>
      <c r="H94" s="202"/>
      <c r="I94" s="203"/>
      <c r="J94" s="205"/>
      <c r="K94" s="206"/>
      <c r="L94" s="210"/>
      <c r="M94" s="211"/>
      <c r="N94" s="213"/>
      <c r="O94" s="215"/>
      <c r="P94" s="207"/>
      <c r="Q94" s="117"/>
      <c r="R94" s="117"/>
      <c r="S94" s="104"/>
      <c r="U94" s="104"/>
      <c r="V94" s="104"/>
    </row>
    <row r="95" spans="1:22" s="118" customFormat="1" ht="14.25" customHeight="1">
      <c r="A95" s="219">
        <v>34</v>
      </c>
      <c r="B95" s="220">
        <f>Продоскрин_Тетрациклин!B98</f>
        <v>0</v>
      </c>
      <c r="C95" s="221" t="s">
        <v>37</v>
      </c>
      <c r="D95" s="53" t="e">
        <f>Продоскрин_Тетрациклин!K98</f>
        <v>#VALUE!</v>
      </c>
      <c r="E95" s="203" t="e">
        <f t="shared" ref="E95" si="142">IF(OR(D95="",D96=""),"",(D95+D96)/2)</f>
        <v>#VALUE!</v>
      </c>
      <c r="F95" s="202"/>
      <c r="G95" s="218"/>
      <c r="H95" s="202">
        <f t="shared" ref="H95" si="143">IF(C95="Молоко, молочные смеси, мороженое",16,IF(C95="Сгущенное молоко",16,IF(C95="Масло 50-84%",18,IF(C95="Сыворотка",16,IF(C95="Мясо, рыба",18,IF(C95="Готовые мясные продукты, жиры, субпрод.",18,IF(C95="Кисломолочные продукты, творог",16,IF(C95="Сыр",16,IF(C95="Яйца, порошок яичный",16,IF(C95="Мед",16,))))))))))</f>
        <v>16</v>
      </c>
      <c r="I95" s="203" t="e">
        <f>IF(OR(D95="",D96=""),"",IF(M95=J95,"0",IF(M95=K95,"0",(0.01*H95*E95))))</f>
        <v>#VALUE!</v>
      </c>
      <c r="J95" s="204">
        <f t="shared" ref="J95" si="144">IF(C95="Молоко, молочные смеси, мороженое",$E$2,IF(C95="Сгущенное молоко",$E$5,IF(C95="Масло 50-84%",$E$3,IF(C95="Сыворотка",$E$4,IF(C95="Мясо, рыба",$E$6,IF(C95="Готовые мясные продукты, жиры, субпрод.",$E$7,IF(C95="Кисломолочные продукты, творог",$E$8,IF(C95="Сыр",$E$9,IF(C95="Яйца, порошок яичный",$E$10,IF(C95="Мед",$E$11,))))))))))</f>
        <v>0.5</v>
      </c>
      <c r="K95" s="206">
        <f t="shared" ref="K95" si="145">IF(C95="Молоко, молочные смеси, мороженое",$H$2,IF(C95="Сгущенное молоко",$H$5,IF(C95="Масло 50-84%",$H$3,IF(C95="Сыворотка",$H$4,IF(C95="Мясо, рыба",$H$6,IF(C95="Готовые мясные продукты, жиры, субпрод.",$H$7,IF(C95="Кисломолочные продукты, творог",$H$8,IF(C95="Сыр",$H$9,IF(C95="Яйца, порошок яичный",$H$10,IF(C95="Мед",$H$11,))))))))))</f>
        <v>18</v>
      </c>
      <c r="L95" s="208" t="e">
        <f>IF(OR(D95="",D96=""),"",IF(E95&lt;=J95,"не обнаружено",IF(E95&gt;=K95,"выше диапазона",E95)))</f>
        <v>#VALUE!</v>
      </c>
      <c r="M95" s="209"/>
      <c r="N95" s="212" t="s">
        <v>36</v>
      </c>
      <c r="O95" s="214" t="e">
        <f t="shared" ref="O95" si="146">IF(OR(L95="выше диапазона",L95="не обнаружено"),"",I95)</f>
        <v>#VALUE!</v>
      </c>
      <c r="P95" s="207"/>
      <c r="Q95" s="117"/>
      <c r="R95" s="117"/>
      <c r="S95" s="104"/>
      <c r="U95" s="104"/>
      <c r="V95" s="104"/>
    </row>
    <row r="96" spans="1:22" s="118" customFormat="1" ht="14.25" customHeight="1">
      <c r="A96" s="219"/>
      <c r="B96" s="220"/>
      <c r="C96" s="222"/>
      <c r="D96" s="53" t="e">
        <f>Продоскрин_Тетрациклин!K99</f>
        <v>#VALUE!</v>
      </c>
      <c r="E96" s="203"/>
      <c r="F96" s="202"/>
      <c r="G96" s="218"/>
      <c r="H96" s="202"/>
      <c r="I96" s="203"/>
      <c r="J96" s="205"/>
      <c r="K96" s="206"/>
      <c r="L96" s="210"/>
      <c r="M96" s="211"/>
      <c r="N96" s="213"/>
      <c r="O96" s="215"/>
      <c r="P96" s="207"/>
      <c r="Q96" s="117"/>
      <c r="R96" s="117"/>
      <c r="S96" s="104"/>
      <c r="U96" s="104"/>
      <c r="V96" s="104"/>
    </row>
    <row r="97" spans="1:22" s="118" customFormat="1" ht="14.25" customHeight="1">
      <c r="A97" s="219">
        <v>35</v>
      </c>
      <c r="B97" s="220">
        <f>Продоскрин_Тетрациклин!B100</f>
        <v>0</v>
      </c>
      <c r="C97" s="221" t="s">
        <v>37</v>
      </c>
      <c r="D97" s="53" t="e">
        <f>Продоскрин_Тетрациклин!K100</f>
        <v>#VALUE!</v>
      </c>
      <c r="E97" s="203" t="e">
        <f t="shared" si="15"/>
        <v>#VALUE!</v>
      </c>
      <c r="F97" s="202"/>
      <c r="G97" s="218"/>
      <c r="H97" s="202">
        <f t="shared" ref="H97" si="147">IF(C97="Молоко, молочные смеси, мороженое",16,IF(C97="Сгущенное молоко",16,IF(C97="Масло 50-84%",18,IF(C97="Сыворотка",16,IF(C97="Мясо, рыба",18,IF(C97="Готовые мясные продукты, жиры, субпрод.",18,IF(C97="Кисломолочные продукты, творог",16,IF(C97="Сыр",16,IF(C97="Яйца, порошок яичный",16,IF(C97="Мед",16,))))))))))</f>
        <v>16</v>
      </c>
      <c r="I97" s="203" t="e">
        <f>IF(OR(D97="",D98=""),"",IF(M97=J97,"0",IF(M97=K97,"0",(0.01*H97*E97))))</f>
        <v>#VALUE!</v>
      </c>
      <c r="J97" s="204">
        <f t="shared" ref="J97" si="148">IF(C97="Молоко, молочные смеси, мороженое",$E$2,IF(C97="Сгущенное молоко",$E$5,IF(C97="Масло 50-84%",$E$3,IF(C97="Сыворотка",$E$4,IF(C97="Мясо, рыба",$E$6,IF(C97="Готовые мясные продукты, жиры, субпрод.",$E$7,IF(C97="Кисломолочные продукты, творог",$E$8,IF(C97="Сыр",$E$9,IF(C97="Яйца, порошок яичный",$E$10,IF(C97="Мед",$E$11,))))))))))</f>
        <v>0.5</v>
      </c>
      <c r="K97" s="206">
        <f t="shared" ref="K97" si="149">IF(C97="Молоко, молочные смеси, мороженое",$H$2,IF(C97="Сгущенное молоко",$H$5,IF(C97="Масло 50-84%",$H$3,IF(C97="Сыворотка",$H$4,IF(C97="Мясо, рыба",$H$6,IF(C97="Готовые мясные продукты, жиры, субпрод.",$H$7,IF(C97="Кисломолочные продукты, творог",$H$8,IF(C97="Сыр",$H$9,IF(C97="Яйца, порошок яичный",$H$10,IF(C97="Мед",$H$11,))))))))))</f>
        <v>18</v>
      </c>
      <c r="L97" s="208" t="e">
        <f>IF(OR(D97="",D98=""),"",IF(E97&lt;=J97,"не обнаружено",IF(E97&gt;=K97,"выше диапазона",E97)))</f>
        <v>#VALUE!</v>
      </c>
      <c r="M97" s="209"/>
      <c r="N97" s="212" t="s">
        <v>36</v>
      </c>
      <c r="O97" s="214" t="e">
        <f t="shared" ref="O97" si="150">IF(OR(L97="выше диапазона",L97="не обнаружено"),"",I97)</f>
        <v>#VALUE!</v>
      </c>
      <c r="P97" s="207"/>
      <c r="Q97" s="117"/>
      <c r="R97" s="117"/>
      <c r="S97" s="104"/>
      <c r="U97" s="104"/>
      <c r="V97" s="104"/>
    </row>
    <row r="98" spans="1:22" s="118" customFormat="1" ht="14.25" customHeight="1">
      <c r="A98" s="219"/>
      <c r="B98" s="220"/>
      <c r="C98" s="222"/>
      <c r="D98" s="53" t="e">
        <f>Продоскрин_Тетрациклин!K101</f>
        <v>#VALUE!</v>
      </c>
      <c r="E98" s="203"/>
      <c r="F98" s="202"/>
      <c r="G98" s="218"/>
      <c r="H98" s="202"/>
      <c r="I98" s="203"/>
      <c r="J98" s="205"/>
      <c r="K98" s="206"/>
      <c r="L98" s="210"/>
      <c r="M98" s="211"/>
      <c r="N98" s="213"/>
      <c r="O98" s="215"/>
      <c r="P98" s="207"/>
      <c r="Q98" s="117"/>
      <c r="R98" s="117"/>
      <c r="S98" s="104"/>
      <c r="U98" s="104"/>
      <c r="V98" s="104"/>
    </row>
    <row r="99" spans="1:22" s="118" customFormat="1" ht="14.25" customHeight="1">
      <c r="A99" s="219">
        <v>36</v>
      </c>
      <c r="B99" s="220">
        <f>Продоскрин_Тетрациклин!B102</f>
        <v>0</v>
      </c>
      <c r="C99" s="221" t="s">
        <v>37</v>
      </c>
      <c r="D99" s="53" t="e">
        <f>Продоскрин_Тетрациклин!K102</f>
        <v>#VALUE!</v>
      </c>
      <c r="E99" s="203" t="e">
        <f t="shared" si="20"/>
        <v>#VALUE!</v>
      </c>
      <c r="F99" s="202"/>
      <c r="G99" s="218"/>
      <c r="H99" s="202">
        <f t="shared" ref="H99" si="151">IF(C99="Молоко, молочные смеси, мороженое",16,IF(C99="Сгущенное молоко",16,IF(C99="Масло 50-84%",18,IF(C99="Сыворотка",16,IF(C99="Мясо, рыба",18,IF(C99="Готовые мясные продукты, жиры, субпрод.",18,IF(C99="Кисломолочные продукты, творог",16,IF(C99="Сыр",16,IF(C99="Яйца, порошок яичный",16,IF(C99="Мед",16,))))))))))</f>
        <v>16</v>
      </c>
      <c r="I99" s="203" t="e">
        <f>IF(OR(D99="",D100=""),"",IF(M99=J99,"0",IF(M99=K99,"0",(0.01*H99*E99))))</f>
        <v>#VALUE!</v>
      </c>
      <c r="J99" s="204">
        <f t="shared" ref="J99" si="152">IF(C99="Молоко, молочные смеси, мороженое",$E$2,IF(C99="Сгущенное молоко",$E$5,IF(C99="Масло 50-84%",$E$3,IF(C99="Сыворотка",$E$4,IF(C99="Мясо, рыба",$E$6,IF(C99="Готовые мясные продукты, жиры, субпрод.",$E$7,IF(C99="Кисломолочные продукты, творог",$E$8,IF(C99="Сыр",$E$9,IF(C99="Яйца, порошок яичный",$E$10,IF(C99="Мед",$E$11,))))))))))</f>
        <v>0.5</v>
      </c>
      <c r="K99" s="206">
        <f t="shared" ref="K99" si="153">IF(C99="Молоко, молочные смеси, мороженое",$H$2,IF(C99="Сгущенное молоко",$H$5,IF(C99="Масло 50-84%",$H$3,IF(C99="Сыворотка",$H$4,IF(C99="Мясо, рыба",$H$6,IF(C99="Готовые мясные продукты, жиры, субпрод.",$H$7,IF(C99="Кисломолочные продукты, творог",$H$8,IF(C99="Сыр",$H$9,IF(C99="Яйца, порошок яичный",$H$10,IF(C99="Мед",$H$11,))))))))))</f>
        <v>18</v>
      </c>
      <c r="L99" s="208" t="e">
        <f>IF(OR(D99="",D100=""),"",IF(E99&lt;=J99,"не обнаружено",IF(E99&gt;=K99,"выше диапазона",E99)))</f>
        <v>#VALUE!</v>
      </c>
      <c r="M99" s="209"/>
      <c r="N99" s="212" t="s">
        <v>36</v>
      </c>
      <c r="O99" s="214" t="e">
        <f t="shared" ref="O99" si="154">IF(OR(L99="выше диапазона",L99="не обнаружено"),"",I99)</f>
        <v>#VALUE!</v>
      </c>
      <c r="P99" s="207"/>
      <c r="Q99" s="117"/>
      <c r="R99" s="117"/>
      <c r="S99" s="104"/>
      <c r="U99" s="104"/>
      <c r="V99" s="104"/>
    </row>
    <row r="100" spans="1:22" s="118" customFormat="1" ht="14.25" customHeight="1">
      <c r="A100" s="219"/>
      <c r="B100" s="220"/>
      <c r="C100" s="222"/>
      <c r="D100" s="53" t="e">
        <f>Продоскрин_Тетрациклин!K103</f>
        <v>#VALUE!</v>
      </c>
      <c r="E100" s="203"/>
      <c r="F100" s="202"/>
      <c r="G100" s="218"/>
      <c r="H100" s="202"/>
      <c r="I100" s="203"/>
      <c r="J100" s="205"/>
      <c r="K100" s="206"/>
      <c r="L100" s="210"/>
      <c r="M100" s="211"/>
      <c r="N100" s="213"/>
      <c r="O100" s="215"/>
      <c r="P100" s="207"/>
      <c r="Q100" s="117"/>
      <c r="R100" s="117"/>
      <c r="S100" s="104"/>
      <c r="U100" s="104"/>
      <c r="V100" s="104"/>
    </row>
    <row r="101" spans="1:22" s="118" customFormat="1" ht="14.25" customHeight="1">
      <c r="A101" s="219">
        <v>37</v>
      </c>
      <c r="B101" s="220">
        <f>Продоскрин_Тетрациклин!B104</f>
        <v>0</v>
      </c>
      <c r="C101" s="221" t="s">
        <v>63</v>
      </c>
      <c r="D101" s="53" t="e">
        <f>Продоскрин_Тетрациклин!K104</f>
        <v>#VALUE!</v>
      </c>
      <c r="E101" s="203" t="e">
        <f t="shared" ref="E101" si="155">IF(OR(D101="",D102=""),"",(D101+D102)/2)</f>
        <v>#VALUE!</v>
      </c>
      <c r="F101" s="202"/>
      <c r="G101" s="218"/>
      <c r="H101" s="202">
        <f t="shared" ref="H101" si="156">IF(C101="Молоко, молочные смеси, мороженое",16,IF(C101="Сгущенное молоко",16,IF(C101="Масло 50-84%",18,IF(C101="Сыворотка",16,IF(C101="Мясо, рыба",18,IF(C101="Готовые мясные продукты, жиры, субпрод.",18,IF(C101="Кисломолочные продукты, творог",16,IF(C101="Сыр",16,IF(C101="Яйца, порошок яичный",16,IF(C101="Мед",16,))))))))))</f>
        <v>0</v>
      </c>
      <c r="I101" s="203" t="e">
        <f>IF(OR(D101="",D102=""),"",IF(M101=J101,"0",IF(M101=K101,"0",(0.01*H101*E101))))</f>
        <v>#VALUE!</v>
      </c>
      <c r="J101" s="204">
        <f t="shared" ref="J101" si="157">IF(C101="Молоко, молочные смеси, мороженое",$E$2,IF(C101="Сгущенное молоко",$E$5,IF(C101="Масло 50-84%",$E$3,IF(C101="Сыворотка",$E$4,IF(C101="Мясо, рыба",$E$6,IF(C101="Готовые мясные продукты, жиры, субпрод.",$E$7,IF(C101="Кисломолочные продукты, творог",$E$8,IF(C101="Сыр",$E$9,IF(C101="Яйца, порошок яичный",$E$10,IF(C101="Мед",$E$11,))))))))))</f>
        <v>0</v>
      </c>
      <c r="K101" s="206">
        <f t="shared" ref="K101" si="158">IF(C101="Молоко, молочные смеси, мороженое",$H$2,IF(C101="Сгущенное молоко",$H$5,IF(C101="Масло 50-84%",$H$3,IF(C101="Сыворотка",$H$4,IF(C101="Мясо, рыба",$H$6,IF(C101="Готовые мясные продукты, жиры, субпрод.",$H$7,IF(C101="Кисломолочные продукты, творог",$H$8,IF(C101="Сыр",$H$9,IF(C101="Яйца, порошок яичный",$H$10,IF(C101="Мед",$H$11,))))))))))</f>
        <v>0</v>
      </c>
      <c r="L101" s="208" t="e">
        <f>IF(OR(D101="",D102=""),"",IF(E101&lt;=J101,"не обнаружено",IF(E101&gt;=K101,"выше диапазона",E101)))</f>
        <v>#VALUE!</v>
      </c>
      <c r="M101" s="209"/>
      <c r="N101" s="212" t="s">
        <v>36</v>
      </c>
      <c r="O101" s="214" t="e">
        <f t="shared" ref="O101" si="159">IF(OR(L101="выше диапазона",L101="не обнаружено"),"",I101)</f>
        <v>#VALUE!</v>
      </c>
      <c r="P101" s="207"/>
      <c r="Q101" s="117"/>
      <c r="R101" s="117"/>
      <c r="S101" s="104"/>
      <c r="U101" s="104"/>
      <c r="V101" s="104"/>
    </row>
    <row r="102" spans="1:22" s="118" customFormat="1" ht="14.25" customHeight="1">
      <c r="A102" s="219"/>
      <c r="B102" s="220"/>
      <c r="C102" s="222"/>
      <c r="D102" s="53" t="e">
        <f>Продоскрин_Тетрациклин!K105</f>
        <v>#VALUE!</v>
      </c>
      <c r="E102" s="203"/>
      <c r="F102" s="202"/>
      <c r="G102" s="218"/>
      <c r="H102" s="202"/>
      <c r="I102" s="203"/>
      <c r="J102" s="205"/>
      <c r="K102" s="206"/>
      <c r="L102" s="210"/>
      <c r="M102" s="211"/>
      <c r="N102" s="213"/>
      <c r="O102" s="215"/>
      <c r="P102" s="207"/>
      <c r="Q102" s="117"/>
      <c r="R102" s="117"/>
      <c r="S102" s="104"/>
      <c r="U102" s="104"/>
      <c r="V102" s="104"/>
    </row>
    <row r="103" spans="1:22" s="118" customFormat="1" ht="14.25" customHeight="1">
      <c r="A103" s="219">
        <v>38</v>
      </c>
      <c r="B103" s="220">
        <f>Продоскрин_Тетрациклин!B106</f>
        <v>0</v>
      </c>
      <c r="C103" s="221" t="s">
        <v>37</v>
      </c>
      <c r="D103" s="53" t="e">
        <f>Продоскрин_Тетрациклин!K106</f>
        <v>#VALUE!</v>
      </c>
      <c r="E103" s="203" t="e">
        <f t="shared" ref="E103:E109" si="160">IF(OR(D103="",D104=""),"",(D103+D104)/2)</f>
        <v>#VALUE!</v>
      </c>
      <c r="F103" s="202"/>
      <c r="G103" s="218"/>
      <c r="H103" s="202">
        <f t="shared" ref="H103" si="161">IF(C103="Молоко, молочные смеси, мороженое",16,IF(C103="Сгущенное молоко",16,IF(C103="Масло 50-84%",18,IF(C103="Сыворотка",16,IF(C103="Мясо, рыба",18,IF(C103="Готовые мясные продукты, жиры, субпрод.",18,IF(C103="Кисломолочные продукты, творог",16,IF(C103="Сыр",16,IF(C103="Яйца, порошок яичный",16,IF(C103="Мед",16,))))))))))</f>
        <v>16</v>
      </c>
      <c r="I103" s="203" t="e">
        <f>IF(OR(D103="",D104=""),"",IF(M103=J103,"0",IF(M103=K103,"0",(0.01*H103*E103))))</f>
        <v>#VALUE!</v>
      </c>
      <c r="J103" s="204">
        <f t="shared" ref="J103" si="162">IF(C103="Молоко, молочные смеси, мороженое",$E$2,IF(C103="Сгущенное молоко",$E$5,IF(C103="Масло 50-84%",$E$3,IF(C103="Сыворотка",$E$4,IF(C103="Мясо, рыба",$E$6,IF(C103="Готовые мясные продукты, жиры, субпрод.",$E$7,IF(C103="Кисломолочные продукты, творог",$E$8,IF(C103="Сыр",$E$9,IF(C103="Яйца, порошок яичный",$E$10,IF(C103="Мед",$E$11,))))))))))</f>
        <v>0.5</v>
      </c>
      <c r="K103" s="206">
        <f t="shared" ref="K103" si="163">IF(C103="Молоко, молочные смеси, мороженое",$H$2,IF(C103="Сгущенное молоко",$H$5,IF(C103="Масло 50-84%",$H$3,IF(C103="Сыворотка",$H$4,IF(C103="Мясо, рыба",$H$6,IF(C103="Готовые мясные продукты, жиры, субпрод.",$H$7,IF(C103="Кисломолочные продукты, творог",$H$8,IF(C103="Сыр",$H$9,IF(C103="Яйца, порошок яичный",$H$10,IF(C103="Мед",$H$11,))))))))))</f>
        <v>18</v>
      </c>
      <c r="L103" s="208" t="e">
        <f>IF(OR(D103="",D104=""),"",IF(E103&lt;=J103,"не обнаружено",IF(E103&gt;=K103,"выше диапазона",E103)))</f>
        <v>#VALUE!</v>
      </c>
      <c r="M103" s="209"/>
      <c r="N103" s="212" t="s">
        <v>36</v>
      </c>
      <c r="O103" s="214" t="e">
        <f t="shared" ref="O103" si="164">IF(OR(L103="выше диапазона",L103="не обнаружено"),"",I103)</f>
        <v>#VALUE!</v>
      </c>
      <c r="P103" s="207"/>
      <c r="Q103" s="117"/>
      <c r="R103" s="117"/>
      <c r="S103" s="104"/>
      <c r="U103" s="104"/>
      <c r="V103" s="104"/>
    </row>
    <row r="104" spans="1:22" s="118" customFormat="1" ht="14.25" customHeight="1">
      <c r="A104" s="219"/>
      <c r="B104" s="220"/>
      <c r="C104" s="222"/>
      <c r="D104" s="53" t="e">
        <f>Продоскрин_Тетрациклин!K107</f>
        <v>#VALUE!</v>
      </c>
      <c r="E104" s="203"/>
      <c r="F104" s="202"/>
      <c r="G104" s="218"/>
      <c r="H104" s="202"/>
      <c r="I104" s="203"/>
      <c r="J104" s="205"/>
      <c r="K104" s="206"/>
      <c r="L104" s="210"/>
      <c r="M104" s="211"/>
      <c r="N104" s="213"/>
      <c r="O104" s="215"/>
      <c r="P104" s="207"/>
      <c r="Q104" s="117"/>
      <c r="R104" s="117"/>
      <c r="S104" s="104"/>
      <c r="U104" s="104"/>
      <c r="V104" s="104"/>
    </row>
    <row r="105" spans="1:22" s="118" customFormat="1" ht="14.25" customHeight="1">
      <c r="A105" s="219">
        <v>39</v>
      </c>
      <c r="B105" s="220">
        <f>Продоскрин_Тетрациклин!B108</f>
        <v>0</v>
      </c>
      <c r="C105" s="221" t="s">
        <v>63</v>
      </c>
      <c r="D105" s="53" t="e">
        <f>Продоскрин_Тетрациклин!K108</f>
        <v>#VALUE!</v>
      </c>
      <c r="E105" s="203" t="e">
        <f t="shared" ref="E105:E111" si="165">IF(OR(D105="",D106=""),"",(D105+D106)/2)</f>
        <v>#VALUE!</v>
      </c>
      <c r="F105" s="202"/>
      <c r="G105" s="218"/>
      <c r="H105" s="202">
        <f t="shared" ref="H105" si="166">IF(C105="Молоко, молочные смеси, мороженое",16,IF(C105="Сгущенное молоко",16,IF(C105="Масло 50-84%",18,IF(C105="Сыворотка",16,IF(C105="Мясо, рыба",18,IF(C105="Готовые мясные продукты, жиры, субпрод.",18,IF(C105="Кисломолочные продукты, творог",16,IF(C105="Сыр",16,IF(C105="Яйца, порошок яичный",16,IF(C105="Мед",16,))))))))))</f>
        <v>0</v>
      </c>
      <c r="I105" s="203" t="e">
        <f>IF(OR(D105="",D106=""),"",IF(M105=J105,"0",IF(M105=K105,"0",(0.01*H105*E105))))</f>
        <v>#VALUE!</v>
      </c>
      <c r="J105" s="204">
        <f t="shared" ref="J105" si="167">IF(C105="Молоко, молочные смеси, мороженое",$E$2,IF(C105="Сгущенное молоко",$E$5,IF(C105="Масло 50-84%",$E$3,IF(C105="Сыворотка",$E$4,IF(C105="Мясо, рыба",$E$6,IF(C105="Готовые мясные продукты, жиры, субпрод.",$E$7,IF(C105="Кисломолочные продукты, творог",$E$8,IF(C105="Сыр",$E$9,IF(C105="Яйца, порошок яичный",$E$10,IF(C105="Мед",$E$11,))))))))))</f>
        <v>0</v>
      </c>
      <c r="K105" s="206">
        <f t="shared" ref="K105" si="168">IF(C105="Молоко, молочные смеси, мороженое",$H$2,IF(C105="Сгущенное молоко",$H$5,IF(C105="Масло 50-84%",$H$3,IF(C105="Сыворотка",$H$4,IF(C105="Мясо, рыба",$H$6,IF(C105="Готовые мясные продукты, жиры, субпрод.",$H$7,IF(C105="Кисломолочные продукты, творог",$H$8,IF(C105="Сыр",$H$9,IF(C105="Яйца, порошок яичный",$H$10,IF(C105="Мед",$H$11,))))))))))</f>
        <v>0</v>
      </c>
      <c r="L105" s="208" t="e">
        <f>IF(OR(D105="",D106=""),"",IF(E105&lt;=J105,"не обнаружено",IF(E105&gt;=K105,"выше диапазона",E105)))</f>
        <v>#VALUE!</v>
      </c>
      <c r="M105" s="209"/>
      <c r="N105" s="212" t="s">
        <v>36</v>
      </c>
      <c r="O105" s="214" t="e">
        <f t="shared" ref="O105" si="169">IF(OR(L105="выше диапазона",L105="не обнаружено"),"",I105)</f>
        <v>#VALUE!</v>
      </c>
      <c r="P105" s="207"/>
      <c r="Q105" s="117"/>
      <c r="R105" s="117"/>
      <c r="S105" s="104"/>
      <c r="U105" s="104"/>
      <c r="V105" s="104"/>
    </row>
    <row r="106" spans="1:22" s="118" customFormat="1" ht="14.25" customHeight="1">
      <c r="A106" s="219"/>
      <c r="B106" s="220"/>
      <c r="C106" s="222"/>
      <c r="D106" s="53" t="e">
        <f>Продоскрин_Тетрациклин!K109</f>
        <v>#VALUE!</v>
      </c>
      <c r="E106" s="203"/>
      <c r="F106" s="202"/>
      <c r="G106" s="218"/>
      <c r="H106" s="202"/>
      <c r="I106" s="203"/>
      <c r="J106" s="205"/>
      <c r="K106" s="206"/>
      <c r="L106" s="210"/>
      <c r="M106" s="211"/>
      <c r="N106" s="213"/>
      <c r="O106" s="215"/>
      <c r="P106" s="207"/>
      <c r="Q106" s="117"/>
      <c r="R106" s="117"/>
      <c r="S106" s="104"/>
      <c r="U106" s="104"/>
      <c r="V106" s="104"/>
    </row>
    <row r="107" spans="1:22" s="118" customFormat="1" ht="14.25" customHeight="1">
      <c r="A107" s="219">
        <v>40</v>
      </c>
      <c r="B107" s="220">
        <f>Продоскрин_Тетрациклин!B110</f>
        <v>0</v>
      </c>
      <c r="C107" s="221" t="s">
        <v>37</v>
      </c>
      <c r="D107" s="53" t="e">
        <f>Продоскрин_Тетрациклин!K110</f>
        <v>#VALUE!</v>
      </c>
      <c r="E107" s="203" t="e">
        <f t="shared" ref="E107" si="170">IF(OR(D107="",D108=""),"",(D107+D108)/2)</f>
        <v>#VALUE!</v>
      </c>
      <c r="F107" s="202"/>
      <c r="G107" s="218"/>
      <c r="H107" s="202">
        <f t="shared" ref="H107" si="171">IF(C107="Молоко, молочные смеси, мороженое",16,IF(C107="Сгущенное молоко",16,IF(C107="Масло 50-84%",18,IF(C107="Сыворотка",16,IF(C107="Мясо, рыба",18,IF(C107="Готовые мясные продукты, жиры, субпрод.",18,IF(C107="Кисломолочные продукты, творог",16,IF(C107="Сыр",16,IF(C107="Яйца, порошок яичный",16,IF(C107="Мед",16,))))))))))</f>
        <v>16</v>
      </c>
      <c r="I107" s="203" t="e">
        <f>IF(OR(D107="",D108=""),"",IF(M107=J107,"0",IF(M107=K107,"0",(0.01*H107*E107))))</f>
        <v>#VALUE!</v>
      </c>
      <c r="J107" s="204">
        <f t="shared" ref="J107" si="172">IF(C107="Молоко, молочные смеси, мороженое",$E$2,IF(C107="Сгущенное молоко",$E$5,IF(C107="Масло 50-84%",$E$3,IF(C107="Сыворотка",$E$4,IF(C107="Мясо, рыба",$E$6,IF(C107="Готовые мясные продукты, жиры, субпрод.",$E$7,IF(C107="Кисломолочные продукты, творог",$E$8,IF(C107="Сыр",$E$9,IF(C107="Яйца, порошок яичный",$E$10,IF(C107="Мед",$E$11,))))))))))</f>
        <v>0.5</v>
      </c>
      <c r="K107" s="206">
        <f t="shared" ref="K107" si="173">IF(C107="Молоко, молочные смеси, мороженое",$H$2,IF(C107="Сгущенное молоко",$H$5,IF(C107="Масло 50-84%",$H$3,IF(C107="Сыворотка",$H$4,IF(C107="Мясо, рыба",$H$6,IF(C107="Готовые мясные продукты, жиры, субпрод.",$H$7,IF(C107="Кисломолочные продукты, творог",$H$8,IF(C107="Сыр",$H$9,IF(C107="Яйца, порошок яичный",$H$10,IF(C107="Мед",$H$11,))))))))))</f>
        <v>18</v>
      </c>
      <c r="L107" s="208" t="e">
        <f>IF(OR(D107="",D108=""),"",IF(E107&lt;=J107,"не обнаружено",IF(E107&gt;=K107,"выше диапазона",E107)))</f>
        <v>#VALUE!</v>
      </c>
      <c r="M107" s="209"/>
      <c r="N107" s="212" t="s">
        <v>36</v>
      </c>
      <c r="O107" s="214" t="e">
        <f t="shared" ref="O107" si="174">IF(OR(L107="выше диапазона",L107="не обнаружено"),"",I107)</f>
        <v>#VALUE!</v>
      </c>
      <c r="P107" s="207"/>
      <c r="Q107" s="117"/>
      <c r="R107" s="117"/>
      <c r="S107" s="104"/>
      <c r="U107" s="104"/>
      <c r="V107" s="104"/>
    </row>
    <row r="108" spans="1:22" s="118" customFormat="1" ht="14.25" customHeight="1">
      <c r="A108" s="219"/>
      <c r="B108" s="220"/>
      <c r="C108" s="222"/>
      <c r="D108" s="53" t="e">
        <f>Продоскрин_Тетрациклин!K111</f>
        <v>#VALUE!</v>
      </c>
      <c r="E108" s="203"/>
      <c r="F108" s="202"/>
      <c r="G108" s="218"/>
      <c r="H108" s="202"/>
      <c r="I108" s="203"/>
      <c r="J108" s="205"/>
      <c r="K108" s="206"/>
      <c r="L108" s="210"/>
      <c r="M108" s="211"/>
      <c r="N108" s="213"/>
      <c r="O108" s="215"/>
      <c r="P108" s="207"/>
      <c r="Q108" s="117"/>
      <c r="R108" s="117"/>
      <c r="S108" s="104"/>
      <c r="U108" s="104"/>
      <c r="V108" s="104"/>
    </row>
    <row r="109" spans="1:22" s="118" customFormat="1" ht="14.25" customHeight="1">
      <c r="A109" s="219">
        <v>41</v>
      </c>
      <c r="B109" s="220">
        <f>Продоскрин_Тетрациклин!B112</f>
        <v>0</v>
      </c>
      <c r="C109" s="221" t="s">
        <v>37</v>
      </c>
      <c r="D109" s="53" t="e">
        <f>Продоскрин_Тетрациклин!K112</f>
        <v>#VALUE!</v>
      </c>
      <c r="E109" s="203" t="e">
        <f t="shared" si="160"/>
        <v>#VALUE!</v>
      </c>
      <c r="F109" s="202"/>
      <c r="G109" s="218"/>
      <c r="H109" s="202">
        <f t="shared" ref="H109" si="175">IF(C109="Молоко, молочные смеси, мороженое",16,IF(C109="Сгущенное молоко",16,IF(C109="Масло 50-84%",18,IF(C109="Сыворотка",16,IF(C109="Мясо, рыба",18,IF(C109="Готовые мясные продукты, жиры, субпрод.",18,IF(C109="Кисломолочные продукты, творог",16,IF(C109="Сыр",16,IF(C109="Яйца, порошок яичный",16,IF(C109="Мед",16,))))))))))</f>
        <v>16</v>
      </c>
      <c r="I109" s="203" t="e">
        <f>IF(OR(D109="",D110=""),"",IF(M109=J109,"0",IF(M109=K109,"0",(0.01*H109*E109))))</f>
        <v>#VALUE!</v>
      </c>
      <c r="J109" s="204">
        <f t="shared" ref="J109" si="176">IF(C109="Молоко, молочные смеси, мороженое",$E$2,IF(C109="Сгущенное молоко",$E$5,IF(C109="Масло 50-84%",$E$3,IF(C109="Сыворотка",$E$4,IF(C109="Мясо, рыба",$E$6,IF(C109="Готовые мясные продукты, жиры, субпрод.",$E$7,IF(C109="Кисломолочные продукты, творог",$E$8,IF(C109="Сыр",$E$9,IF(C109="Яйца, порошок яичный",$E$10,IF(C109="Мед",$E$11,))))))))))</f>
        <v>0.5</v>
      </c>
      <c r="K109" s="206">
        <f t="shared" ref="K109" si="177">IF(C109="Молоко, молочные смеси, мороженое",$H$2,IF(C109="Сгущенное молоко",$H$5,IF(C109="Масло 50-84%",$H$3,IF(C109="Сыворотка",$H$4,IF(C109="Мясо, рыба",$H$6,IF(C109="Готовые мясные продукты, жиры, субпрод.",$H$7,IF(C109="Кисломолочные продукты, творог",$H$8,IF(C109="Сыр",$H$9,IF(C109="Яйца, порошок яичный",$H$10,IF(C109="Мед",$H$11,))))))))))</f>
        <v>18</v>
      </c>
      <c r="L109" s="208" t="e">
        <f>IF(OR(D109="",D110=""),"",IF(E109&lt;=J109,"не обнаружено",IF(E109&gt;=K109,"выше диапазона",E109)))</f>
        <v>#VALUE!</v>
      </c>
      <c r="M109" s="209"/>
      <c r="N109" s="212" t="s">
        <v>36</v>
      </c>
      <c r="O109" s="214" t="e">
        <f t="shared" ref="O109" si="178">IF(OR(L109="выше диапазона",L109="не обнаружено"),"",I109)</f>
        <v>#VALUE!</v>
      </c>
      <c r="P109" s="207"/>
      <c r="Q109" s="117"/>
      <c r="R109" s="117"/>
      <c r="S109" s="104"/>
      <c r="U109" s="104"/>
      <c r="V109" s="104"/>
    </row>
    <row r="110" spans="1:22" s="118" customFormat="1" ht="14.25" customHeight="1">
      <c r="A110" s="219"/>
      <c r="B110" s="220"/>
      <c r="C110" s="222"/>
      <c r="D110" s="53" t="e">
        <f>Продоскрин_Тетрациклин!K113</f>
        <v>#VALUE!</v>
      </c>
      <c r="E110" s="203"/>
      <c r="F110" s="202"/>
      <c r="G110" s="218"/>
      <c r="H110" s="202"/>
      <c r="I110" s="203"/>
      <c r="J110" s="205"/>
      <c r="K110" s="206"/>
      <c r="L110" s="210"/>
      <c r="M110" s="211"/>
      <c r="N110" s="213"/>
      <c r="O110" s="215"/>
      <c r="P110" s="207"/>
      <c r="Q110" s="117"/>
      <c r="R110" s="117"/>
      <c r="S110" s="104"/>
      <c r="U110" s="104"/>
      <c r="V110" s="104"/>
    </row>
    <row r="111" spans="1:22" s="118" customFormat="1" ht="14.25" customHeight="1">
      <c r="A111" s="219">
        <v>42</v>
      </c>
      <c r="B111" s="220">
        <f>Продоскрин_Тетрациклин!B114</f>
        <v>0</v>
      </c>
      <c r="C111" s="221" t="s">
        <v>37</v>
      </c>
      <c r="D111" s="53" t="e">
        <f>Продоскрин_Тетрациклин!K114</f>
        <v>#VALUE!</v>
      </c>
      <c r="E111" s="203" t="e">
        <f t="shared" si="165"/>
        <v>#VALUE!</v>
      </c>
      <c r="F111" s="202"/>
      <c r="G111" s="218"/>
      <c r="H111" s="202">
        <f t="shared" ref="H111" si="179">IF(C111="Молоко, молочные смеси, мороженое",16,IF(C111="Сгущенное молоко",16,IF(C111="Масло 50-84%",18,IF(C111="Сыворотка",16,IF(C111="Мясо, рыба",18,IF(C111="Готовые мясные продукты, жиры, субпрод.",18,IF(C111="Кисломолочные продукты, творог",16,IF(C111="Сыр",16,IF(C111="Яйца, порошок яичный",16,IF(C111="Мед",16,))))))))))</f>
        <v>16</v>
      </c>
      <c r="I111" s="203" t="e">
        <f>IF(OR(D111="",D112=""),"",IF(M111=J111,"0",IF(M111=K111,"0",(0.01*H111*E111))))</f>
        <v>#VALUE!</v>
      </c>
      <c r="J111" s="204">
        <f t="shared" ref="J111" si="180">IF(C111="Молоко, молочные смеси, мороженое",$E$2,IF(C111="Сгущенное молоко",$E$5,IF(C111="Масло 50-84%",$E$3,IF(C111="Сыворотка",$E$4,IF(C111="Мясо, рыба",$E$6,IF(C111="Готовые мясные продукты, жиры, субпрод.",$E$7,IF(C111="Кисломолочные продукты, творог",$E$8,IF(C111="Сыр",$E$9,IF(C111="Яйца, порошок яичный",$E$10,IF(C111="Мед",$E$11,))))))))))</f>
        <v>0.5</v>
      </c>
      <c r="K111" s="206">
        <f t="shared" ref="K111" si="181">IF(C111="Молоко, молочные смеси, мороженое",$H$2,IF(C111="Сгущенное молоко",$H$5,IF(C111="Масло 50-84%",$H$3,IF(C111="Сыворотка",$H$4,IF(C111="Мясо, рыба",$H$6,IF(C111="Готовые мясные продукты, жиры, субпрод.",$H$7,IF(C111="Кисломолочные продукты, творог",$H$8,IF(C111="Сыр",$H$9,IF(C111="Яйца, порошок яичный",$H$10,IF(C111="Мед",$H$11,))))))))))</f>
        <v>18</v>
      </c>
      <c r="L111" s="208" t="e">
        <f>IF(OR(D111="",D112=""),"",IF(E111&lt;=J111,"не обнаружено",IF(E111&gt;=K111,"выше диапазона",E111)))</f>
        <v>#VALUE!</v>
      </c>
      <c r="M111" s="209"/>
      <c r="N111" s="212" t="s">
        <v>36</v>
      </c>
      <c r="O111" s="214" t="e">
        <f t="shared" ref="O111" si="182">IF(OR(L111="выше диапазона",L111="не обнаружено"),"",I111)</f>
        <v>#VALUE!</v>
      </c>
      <c r="P111" s="207"/>
      <c r="Q111" s="117"/>
      <c r="R111" s="117"/>
      <c r="S111" s="104"/>
      <c r="U111" s="104"/>
      <c r="V111" s="104"/>
    </row>
    <row r="112" spans="1:22" s="118" customFormat="1" ht="14.25" customHeight="1">
      <c r="A112" s="219"/>
      <c r="B112" s="220"/>
      <c r="C112" s="222"/>
      <c r="D112" s="53" t="e">
        <f>Продоскрин_Тетрациклин!K115</f>
        <v>#VALUE!</v>
      </c>
      <c r="E112" s="203"/>
      <c r="F112" s="202"/>
      <c r="G112" s="218"/>
      <c r="H112" s="202"/>
      <c r="I112" s="203"/>
      <c r="J112" s="205"/>
      <c r="K112" s="206"/>
      <c r="L112" s="210"/>
      <c r="M112" s="211"/>
      <c r="N112" s="213"/>
      <c r="O112" s="215"/>
      <c r="P112" s="207"/>
      <c r="Q112" s="117"/>
      <c r="R112" s="117"/>
      <c r="S112" s="104"/>
      <c r="U112" s="104"/>
      <c r="V112" s="104"/>
    </row>
    <row r="113" spans="1:22" s="127" customFormat="1" ht="14.25" customHeight="1">
      <c r="A113" s="119"/>
      <c r="B113" s="120"/>
      <c r="C113" s="121"/>
      <c r="D113" s="122"/>
      <c r="E113" s="123"/>
      <c r="F113" s="124"/>
      <c r="G113" s="125"/>
      <c r="H113" s="124"/>
      <c r="I113" s="126"/>
      <c r="J113" s="124"/>
      <c r="K113" s="124"/>
      <c r="L113" s="231"/>
      <c r="M113" s="231"/>
      <c r="N113" s="119"/>
      <c r="O113" s="126"/>
      <c r="P113" s="54"/>
      <c r="S113" s="103"/>
      <c r="U113" s="103"/>
      <c r="V113" s="103"/>
    </row>
    <row r="114" spans="1:22" s="127" customFormat="1" ht="14.25" customHeight="1">
      <c r="A114" s="224"/>
      <c r="B114" s="225"/>
      <c r="C114" s="226"/>
      <c r="D114" s="122"/>
      <c r="E114" s="227"/>
      <c r="F114" s="228"/>
      <c r="G114" s="229"/>
      <c r="H114" s="228"/>
      <c r="I114" s="230"/>
      <c r="J114" s="228"/>
      <c r="K114" s="228"/>
      <c r="L114" s="230"/>
      <c r="M114" s="230"/>
      <c r="N114" s="224"/>
      <c r="O114" s="230"/>
      <c r="P114" s="223"/>
      <c r="S114" s="103"/>
      <c r="U114" s="103"/>
      <c r="V114" s="103"/>
    </row>
    <row r="115" spans="1:22" s="127" customFormat="1" ht="14.25" customHeight="1">
      <c r="A115" s="224"/>
      <c r="B115" s="225"/>
      <c r="C115" s="226"/>
      <c r="D115" s="122"/>
      <c r="E115" s="227"/>
      <c r="F115" s="228"/>
      <c r="G115" s="229"/>
      <c r="H115" s="228"/>
      <c r="I115" s="230"/>
      <c r="J115" s="228"/>
      <c r="K115" s="228"/>
      <c r="L115" s="230"/>
      <c r="M115" s="230"/>
      <c r="N115" s="224"/>
      <c r="O115" s="230"/>
      <c r="P115" s="223"/>
      <c r="S115" s="103"/>
      <c r="U115" s="103"/>
      <c r="V115" s="103"/>
    </row>
    <row r="116" spans="1:22" s="127" customFormat="1" ht="14.25" customHeight="1">
      <c r="A116" s="224"/>
      <c r="B116" s="225"/>
      <c r="C116" s="226"/>
      <c r="D116" s="122"/>
      <c r="E116" s="227"/>
      <c r="F116" s="228"/>
      <c r="G116" s="229"/>
      <c r="H116" s="228"/>
      <c r="I116" s="230"/>
      <c r="J116" s="228"/>
      <c r="K116" s="228"/>
      <c r="L116" s="230"/>
      <c r="M116" s="230"/>
      <c r="N116" s="224"/>
      <c r="O116" s="230"/>
      <c r="P116" s="223"/>
      <c r="S116" s="103"/>
      <c r="U116" s="103"/>
      <c r="V116" s="103"/>
    </row>
    <row r="117" spans="1:22" s="127" customFormat="1" ht="14.25" customHeight="1">
      <c r="A117" s="224"/>
      <c r="B117" s="225"/>
      <c r="C117" s="226"/>
      <c r="D117" s="122"/>
      <c r="E117" s="227"/>
      <c r="F117" s="228"/>
      <c r="G117" s="229"/>
      <c r="H117" s="228"/>
      <c r="I117" s="230"/>
      <c r="J117" s="228"/>
      <c r="K117" s="228"/>
      <c r="L117" s="230"/>
      <c r="M117" s="230"/>
      <c r="N117" s="224"/>
      <c r="O117" s="230"/>
      <c r="P117" s="223"/>
      <c r="S117" s="103"/>
      <c r="U117" s="103"/>
      <c r="V117" s="103"/>
    </row>
    <row r="118" spans="1:22" s="127" customFormat="1" ht="14.25" customHeight="1">
      <c r="A118" s="224"/>
      <c r="B118" s="225"/>
      <c r="C118" s="226"/>
      <c r="D118" s="122"/>
      <c r="E118" s="227"/>
      <c r="F118" s="228"/>
      <c r="G118" s="229"/>
      <c r="H118" s="228"/>
      <c r="I118" s="230"/>
      <c r="J118" s="228"/>
      <c r="K118" s="228"/>
      <c r="L118" s="230"/>
      <c r="M118" s="230"/>
      <c r="N118" s="224"/>
      <c r="O118" s="230"/>
      <c r="P118" s="223"/>
      <c r="S118" s="103"/>
      <c r="U118" s="103"/>
      <c r="V118" s="103"/>
    </row>
    <row r="119" spans="1:22" s="127" customFormat="1" ht="14.25" customHeight="1">
      <c r="A119" s="224"/>
      <c r="B119" s="225"/>
      <c r="C119" s="226"/>
      <c r="D119" s="122"/>
      <c r="E119" s="227"/>
      <c r="F119" s="228"/>
      <c r="G119" s="229"/>
      <c r="H119" s="228"/>
      <c r="I119" s="230"/>
      <c r="J119" s="228"/>
      <c r="K119" s="228"/>
      <c r="L119" s="230"/>
      <c r="M119" s="230"/>
      <c r="N119" s="224"/>
      <c r="O119" s="230"/>
      <c r="P119" s="223"/>
      <c r="S119" s="103"/>
      <c r="U119" s="103"/>
      <c r="V119" s="103"/>
    </row>
    <row r="120" spans="1:22" s="127" customFormat="1" ht="14.25" customHeight="1">
      <c r="A120" s="224"/>
      <c r="B120" s="225"/>
      <c r="C120" s="226"/>
      <c r="D120" s="122"/>
      <c r="E120" s="227"/>
      <c r="F120" s="228"/>
      <c r="G120" s="229"/>
      <c r="H120" s="228"/>
      <c r="I120" s="230"/>
      <c r="J120" s="228"/>
      <c r="K120" s="228"/>
      <c r="L120" s="230"/>
      <c r="M120" s="230"/>
      <c r="N120" s="224"/>
      <c r="O120" s="230"/>
      <c r="P120" s="223"/>
      <c r="S120" s="103"/>
      <c r="U120" s="103"/>
      <c r="V120" s="103"/>
    </row>
    <row r="121" spans="1:22" s="127" customFormat="1" ht="14.25" customHeight="1">
      <c r="A121" s="224"/>
      <c r="B121" s="225"/>
      <c r="C121" s="226"/>
      <c r="D121" s="122"/>
      <c r="E121" s="227"/>
      <c r="F121" s="228"/>
      <c r="G121" s="229"/>
      <c r="H121" s="228"/>
      <c r="I121" s="230"/>
      <c r="J121" s="228"/>
      <c r="K121" s="228"/>
      <c r="L121" s="230"/>
      <c r="M121" s="230"/>
      <c r="N121" s="224"/>
      <c r="O121" s="230"/>
      <c r="P121" s="223"/>
      <c r="S121" s="103"/>
      <c r="U121" s="103"/>
      <c r="V121" s="103"/>
    </row>
    <row r="122" spans="1:22" s="127" customFormat="1" ht="14.25" customHeight="1">
      <c r="A122" s="224"/>
      <c r="B122" s="225"/>
      <c r="C122" s="226"/>
      <c r="D122" s="122"/>
      <c r="E122" s="227"/>
      <c r="F122" s="228"/>
      <c r="G122" s="229"/>
      <c r="H122" s="228"/>
      <c r="I122" s="230"/>
      <c r="J122" s="228"/>
      <c r="K122" s="228"/>
      <c r="L122" s="230"/>
      <c r="M122" s="230"/>
      <c r="N122" s="224"/>
      <c r="O122" s="230"/>
      <c r="P122" s="223"/>
      <c r="S122" s="103"/>
      <c r="U122" s="103"/>
      <c r="V122" s="103"/>
    </row>
    <row r="123" spans="1:22" s="127" customFormat="1" ht="14.25" customHeight="1">
      <c r="A123" s="224"/>
      <c r="B123" s="225"/>
      <c r="C123" s="226"/>
      <c r="D123" s="122"/>
      <c r="E123" s="227"/>
      <c r="F123" s="228"/>
      <c r="G123" s="229"/>
      <c r="H123" s="228"/>
      <c r="I123" s="230"/>
      <c r="J123" s="228"/>
      <c r="K123" s="228"/>
      <c r="L123" s="230"/>
      <c r="M123" s="230"/>
      <c r="N123" s="224"/>
      <c r="O123" s="230"/>
      <c r="P123" s="223"/>
      <c r="S123" s="103"/>
      <c r="U123" s="103"/>
      <c r="V123" s="103"/>
    </row>
    <row r="124" spans="1:22" s="127" customFormat="1" ht="14.25" customHeight="1">
      <c r="A124" s="224"/>
      <c r="B124" s="225"/>
      <c r="C124" s="226"/>
      <c r="D124" s="122"/>
      <c r="E124" s="227"/>
      <c r="F124" s="228"/>
      <c r="G124" s="229"/>
      <c r="H124" s="228"/>
      <c r="I124" s="230"/>
      <c r="J124" s="228"/>
      <c r="K124" s="228"/>
      <c r="L124" s="230"/>
      <c r="M124" s="230"/>
      <c r="N124" s="224"/>
      <c r="O124" s="230"/>
      <c r="P124" s="223"/>
      <c r="S124" s="103"/>
      <c r="U124" s="103"/>
      <c r="V124" s="103"/>
    </row>
    <row r="125" spans="1:22" s="127" customFormat="1" ht="14.25" customHeight="1">
      <c r="A125" s="224"/>
      <c r="B125" s="225"/>
      <c r="C125" s="226"/>
      <c r="D125" s="122"/>
      <c r="E125" s="227"/>
      <c r="F125" s="228"/>
      <c r="G125" s="229"/>
      <c r="H125" s="228"/>
      <c r="I125" s="230"/>
      <c r="J125" s="228"/>
      <c r="K125" s="228"/>
      <c r="L125" s="230"/>
      <c r="M125" s="230"/>
      <c r="N125" s="224"/>
      <c r="O125" s="230"/>
      <c r="P125" s="223"/>
      <c r="S125" s="103"/>
      <c r="U125" s="103"/>
      <c r="V125" s="103"/>
    </row>
    <row r="126" spans="1:22" s="127" customFormat="1" ht="14.25" customHeight="1">
      <c r="A126" s="224"/>
      <c r="B126" s="225"/>
      <c r="C126" s="226"/>
      <c r="D126" s="122"/>
      <c r="E126" s="227"/>
      <c r="F126" s="228"/>
      <c r="G126" s="229"/>
      <c r="H126" s="228"/>
      <c r="I126" s="230"/>
      <c r="J126" s="228"/>
      <c r="K126" s="228"/>
      <c r="L126" s="230"/>
      <c r="M126" s="230"/>
      <c r="N126" s="224"/>
      <c r="O126" s="230"/>
      <c r="P126" s="223"/>
      <c r="S126" s="103"/>
      <c r="U126" s="103"/>
      <c r="V126" s="103"/>
    </row>
    <row r="127" spans="1:22" s="127" customFormat="1" ht="14.25" customHeight="1">
      <c r="A127" s="224"/>
      <c r="B127" s="225"/>
      <c r="C127" s="226"/>
      <c r="D127" s="122"/>
      <c r="E127" s="227"/>
      <c r="F127" s="228"/>
      <c r="G127" s="229"/>
      <c r="H127" s="228"/>
      <c r="I127" s="230"/>
      <c r="J127" s="228"/>
      <c r="K127" s="228"/>
      <c r="L127" s="230"/>
      <c r="M127" s="230"/>
      <c r="N127" s="224"/>
      <c r="O127" s="230"/>
      <c r="P127" s="223"/>
      <c r="S127" s="103"/>
      <c r="U127" s="103"/>
      <c r="V127" s="103"/>
    </row>
    <row r="128" spans="1:22" s="127" customFormat="1" ht="14.25" customHeight="1">
      <c r="A128" s="224"/>
      <c r="B128" s="225"/>
      <c r="C128" s="226"/>
      <c r="D128" s="122"/>
      <c r="E128" s="227"/>
      <c r="F128" s="228"/>
      <c r="G128" s="229"/>
      <c r="H128" s="228"/>
      <c r="I128" s="230"/>
      <c r="J128" s="228"/>
      <c r="K128" s="228"/>
      <c r="L128" s="230"/>
      <c r="M128" s="230"/>
      <c r="N128" s="224"/>
      <c r="O128" s="230"/>
      <c r="P128" s="223"/>
      <c r="S128" s="103"/>
      <c r="U128" s="103"/>
      <c r="V128" s="103"/>
    </row>
    <row r="129" spans="1:22" s="127" customFormat="1" ht="14.25" customHeight="1">
      <c r="A129" s="224"/>
      <c r="B129" s="225"/>
      <c r="C129" s="226"/>
      <c r="D129" s="122"/>
      <c r="E129" s="227"/>
      <c r="F129" s="228"/>
      <c r="G129" s="229"/>
      <c r="H129" s="228"/>
      <c r="I129" s="230"/>
      <c r="J129" s="228"/>
      <c r="K129" s="228"/>
      <c r="L129" s="230"/>
      <c r="M129" s="230"/>
      <c r="N129" s="224"/>
      <c r="O129" s="230"/>
      <c r="P129" s="223"/>
      <c r="S129" s="103"/>
      <c r="U129" s="103"/>
      <c r="V129" s="103"/>
    </row>
    <row r="130" spans="1:22" s="127" customFormat="1" ht="14.25" customHeight="1">
      <c r="A130" s="224"/>
      <c r="B130" s="225"/>
      <c r="C130" s="226"/>
      <c r="D130" s="122"/>
      <c r="E130" s="227"/>
      <c r="F130" s="228"/>
      <c r="G130" s="229"/>
      <c r="H130" s="228"/>
      <c r="I130" s="230"/>
      <c r="J130" s="228"/>
      <c r="K130" s="228"/>
      <c r="L130" s="230"/>
      <c r="M130" s="230"/>
      <c r="N130" s="224"/>
      <c r="O130" s="230"/>
      <c r="P130" s="223"/>
      <c r="S130" s="103"/>
      <c r="U130" s="103"/>
      <c r="V130" s="103"/>
    </row>
    <row r="131" spans="1:22" s="127" customFormat="1" ht="14.25" customHeight="1">
      <c r="A131" s="224"/>
      <c r="B131" s="225"/>
      <c r="C131" s="226"/>
      <c r="D131" s="122"/>
      <c r="E131" s="227"/>
      <c r="F131" s="228"/>
      <c r="G131" s="229"/>
      <c r="H131" s="228"/>
      <c r="I131" s="230"/>
      <c r="J131" s="228"/>
      <c r="K131" s="228"/>
      <c r="L131" s="230"/>
      <c r="M131" s="230"/>
      <c r="N131" s="224"/>
      <c r="O131" s="230"/>
      <c r="P131" s="223"/>
      <c r="S131" s="103"/>
      <c r="U131" s="103"/>
      <c r="V131" s="103"/>
    </row>
    <row r="132" spans="1:22" s="127" customFormat="1" ht="14.25" customHeight="1">
      <c r="A132" s="224"/>
      <c r="B132" s="225"/>
      <c r="C132" s="226"/>
      <c r="D132" s="122"/>
      <c r="E132" s="227"/>
      <c r="F132" s="228"/>
      <c r="G132" s="229"/>
      <c r="H132" s="228"/>
      <c r="I132" s="230"/>
      <c r="J132" s="228"/>
      <c r="K132" s="228"/>
      <c r="L132" s="230"/>
      <c r="M132" s="230"/>
      <c r="N132" s="224"/>
      <c r="O132" s="230"/>
      <c r="P132" s="223"/>
      <c r="S132" s="103"/>
      <c r="U132" s="103"/>
      <c r="V132" s="103"/>
    </row>
    <row r="133" spans="1:22" s="127" customFormat="1" ht="14.25" customHeight="1">
      <c r="A133" s="224"/>
      <c r="B133" s="225"/>
      <c r="C133" s="226"/>
      <c r="D133" s="122"/>
      <c r="E133" s="227"/>
      <c r="F133" s="228"/>
      <c r="G133" s="229"/>
      <c r="H133" s="228"/>
      <c r="I133" s="230"/>
      <c r="J133" s="228"/>
      <c r="K133" s="228"/>
      <c r="L133" s="230"/>
      <c r="M133" s="230"/>
      <c r="N133" s="224"/>
      <c r="O133" s="230"/>
      <c r="P133" s="223"/>
      <c r="S133" s="103"/>
      <c r="U133" s="103"/>
      <c r="V133" s="103"/>
    </row>
    <row r="134" spans="1:22" s="127" customFormat="1" ht="14.25" customHeight="1">
      <c r="A134" s="224"/>
      <c r="B134" s="225"/>
      <c r="C134" s="226"/>
      <c r="D134" s="122"/>
      <c r="E134" s="227"/>
      <c r="F134" s="228"/>
      <c r="G134" s="229"/>
      <c r="H134" s="228"/>
      <c r="I134" s="230"/>
      <c r="J134" s="228"/>
      <c r="K134" s="228"/>
      <c r="L134" s="230"/>
      <c r="M134" s="230"/>
      <c r="N134" s="224"/>
      <c r="O134" s="230"/>
      <c r="P134" s="223"/>
      <c r="S134" s="103"/>
      <c r="U134" s="103"/>
      <c r="V134" s="103"/>
    </row>
    <row r="135" spans="1:22" s="127" customFormat="1" ht="14.25" customHeight="1">
      <c r="A135" s="224"/>
      <c r="B135" s="225"/>
      <c r="C135" s="226"/>
      <c r="D135" s="122"/>
      <c r="E135" s="227"/>
      <c r="F135" s="228"/>
      <c r="G135" s="229"/>
      <c r="H135" s="228"/>
      <c r="I135" s="230"/>
      <c r="J135" s="228"/>
      <c r="K135" s="228"/>
      <c r="L135" s="230"/>
      <c r="M135" s="230"/>
      <c r="N135" s="224"/>
      <c r="O135" s="230"/>
      <c r="P135" s="223"/>
      <c r="S135" s="103"/>
      <c r="U135" s="103"/>
      <c r="V135" s="103"/>
    </row>
    <row r="136" spans="1:22" s="127" customFormat="1" ht="14.25" customHeight="1">
      <c r="A136" s="224"/>
      <c r="B136" s="225"/>
      <c r="C136" s="226"/>
      <c r="D136" s="122"/>
      <c r="E136" s="227"/>
      <c r="F136" s="228"/>
      <c r="G136" s="229"/>
      <c r="H136" s="228"/>
      <c r="I136" s="230"/>
      <c r="J136" s="228"/>
      <c r="K136" s="228"/>
      <c r="L136" s="230"/>
      <c r="M136" s="230"/>
      <c r="N136" s="224"/>
      <c r="O136" s="230"/>
      <c r="P136" s="223"/>
      <c r="S136" s="103"/>
      <c r="U136" s="103"/>
      <c r="V136" s="103"/>
    </row>
    <row r="137" spans="1:22" s="127" customFormat="1" ht="14.25" customHeight="1">
      <c r="A137" s="224"/>
      <c r="B137" s="225"/>
      <c r="C137" s="226"/>
      <c r="D137" s="122"/>
      <c r="E137" s="227"/>
      <c r="F137" s="228"/>
      <c r="G137" s="229"/>
      <c r="H137" s="228"/>
      <c r="I137" s="230"/>
      <c r="J137" s="228"/>
      <c r="K137" s="228"/>
      <c r="L137" s="230"/>
      <c r="M137" s="230"/>
      <c r="N137" s="224"/>
      <c r="O137" s="230"/>
      <c r="P137" s="223"/>
      <c r="S137" s="103"/>
      <c r="U137" s="103"/>
      <c r="V137" s="103"/>
    </row>
    <row r="138" spans="1:22" s="127" customFormat="1" ht="14.25" customHeight="1">
      <c r="A138" s="224"/>
      <c r="B138" s="225"/>
      <c r="C138" s="226"/>
      <c r="D138" s="122"/>
      <c r="E138" s="227"/>
      <c r="F138" s="228"/>
      <c r="G138" s="229"/>
      <c r="H138" s="228"/>
      <c r="I138" s="230"/>
      <c r="J138" s="228"/>
      <c r="K138" s="228"/>
      <c r="L138" s="230"/>
      <c r="M138" s="230"/>
      <c r="N138" s="224"/>
      <c r="O138" s="230"/>
      <c r="P138" s="223"/>
      <c r="S138" s="103"/>
      <c r="U138" s="103"/>
      <c r="V138" s="103"/>
    </row>
    <row r="139" spans="1:22" s="127" customFormat="1" ht="14.25" customHeight="1">
      <c r="A139" s="224"/>
      <c r="B139" s="225"/>
      <c r="C139" s="226"/>
      <c r="D139" s="122"/>
      <c r="E139" s="227"/>
      <c r="F139" s="228"/>
      <c r="G139" s="229"/>
      <c r="H139" s="228"/>
      <c r="I139" s="230"/>
      <c r="J139" s="228"/>
      <c r="K139" s="228"/>
      <c r="L139" s="230"/>
      <c r="M139" s="230"/>
      <c r="N139" s="224"/>
      <c r="O139" s="230"/>
      <c r="P139" s="223"/>
      <c r="S139" s="103"/>
      <c r="U139" s="103"/>
      <c r="V139" s="103"/>
    </row>
    <row r="140" spans="1:22" s="127" customFormat="1" ht="14.25" customHeight="1">
      <c r="A140" s="224"/>
      <c r="B140" s="225"/>
      <c r="C140" s="226"/>
      <c r="D140" s="122"/>
      <c r="E140" s="227"/>
      <c r="F140" s="228"/>
      <c r="G140" s="229"/>
      <c r="H140" s="228"/>
      <c r="I140" s="230"/>
      <c r="J140" s="228"/>
      <c r="K140" s="228"/>
      <c r="L140" s="230"/>
      <c r="M140" s="230"/>
      <c r="N140" s="224"/>
      <c r="O140" s="230"/>
      <c r="P140" s="223"/>
      <c r="S140" s="103"/>
      <c r="U140" s="103"/>
      <c r="V140" s="103"/>
    </row>
    <row r="141" spans="1:22" s="127" customFormat="1" ht="14.25" customHeight="1">
      <c r="A141" s="224"/>
      <c r="B141" s="225"/>
      <c r="C141" s="226"/>
      <c r="D141" s="122"/>
      <c r="E141" s="227"/>
      <c r="F141" s="228"/>
      <c r="G141" s="229"/>
      <c r="H141" s="228"/>
      <c r="I141" s="230"/>
      <c r="J141" s="228"/>
      <c r="K141" s="228"/>
      <c r="L141" s="230"/>
      <c r="M141" s="230"/>
      <c r="N141" s="224"/>
      <c r="O141" s="230"/>
      <c r="P141" s="223"/>
      <c r="S141" s="103"/>
      <c r="U141" s="103"/>
      <c r="V141" s="103"/>
    </row>
    <row r="142" spans="1:22" s="127" customFormat="1" ht="14.25" customHeight="1">
      <c r="A142" s="224"/>
      <c r="B142" s="225"/>
      <c r="C142" s="226"/>
      <c r="D142" s="122"/>
      <c r="E142" s="227"/>
      <c r="F142" s="228"/>
      <c r="G142" s="229"/>
      <c r="H142" s="228"/>
      <c r="I142" s="230"/>
      <c r="J142" s="228"/>
      <c r="K142" s="228"/>
      <c r="L142" s="230"/>
      <c r="M142" s="230"/>
      <c r="N142" s="224"/>
      <c r="O142" s="230"/>
      <c r="P142" s="223"/>
      <c r="S142" s="103"/>
      <c r="U142" s="103"/>
      <c r="V142" s="103"/>
    </row>
    <row r="143" spans="1:22" s="127" customFormat="1" ht="14.25" customHeight="1">
      <c r="A143" s="224"/>
      <c r="B143" s="225"/>
      <c r="C143" s="226"/>
      <c r="D143" s="122"/>
      <c r="E143" s="227"/>
      <c r="F143" s="228"/>
      <c r="G143" s="229"/>
      <c r="H143" s="228"/>
      <c r="I143" s="230"/>
      <c r="J143" s="228"/>
      <c r="K143" s="228"/>
      <c r="L143" s="230"/>
      <c r="M143" s="230"/>
      <c r="N143" s="224"/>
      <c r="O143" s="230"/>
      <c r="P143" s="223"/>
      <c r="S143" s="103"/>
      <c r="U143" s="103"/>
      <c r="V143" s="103"/>
    </row>
    <row r="144" spans="1:22" s="127" customFormat="1" ht="14.25" customHeight="1">
      <c r="A144" s="224"/>
      <c r="B144" s="225"/>
      <c r="C144" s="226"/>
      <c r="D144" s="122"/>
      <c r="E144" s="227"/>
      <c r="F144" s="228"/>
      <c r="G144" s="229"/>
      <c r="H144" s="228"/>
      <c r="I144" s="230"/>
      <c r="J144" s="228"/>
      <c r="K144" s="228"/>
      <c r="L144" s="230"/>
      <c r="M144" s="230"/>
      <c r="N144" s="224"/>
      <c r="O144" s="230"/>
      <c r="P144" s="223"/>
      <c r="S144" s="103"/>
      <c r="U144" s="103"/>
      <c r="V144" s="103"/>
    </row>
    <row r="145" spans="1:22" s="127" customFormat="1" ht="14.25" customHeight="1">
      <c r="A145" s="224"/>
      <c r="B145" s="225"/>
      <c r="C145" s="226"/>
      <c r="D145" s="122"/>
      <c r="E145" s="227"/>
      <c r="F145" s="228"/>
      <c r="G145" s="229"/>
      <c r="H145" s="228"/>
      <c r="I145" s="230"/>
      <c r="J145" s="228"/>
      <c r="K145" s="228"/>
      <c r="L145" s="230"/>
      <c r="M145" s="230"/>
      <c r="N145" s="224"/>
      <c r="O145" s="230"/>
      <c r="P145" s="223"/>
      <c r="S145" s="103"/>
      <c r="U145" s="103"/>
      <c r="V145" s="103"/>
    </row>
    <row r="146" spans="1:22" s="127" customFormat="1" ht="14.25" customHeight="1">
      <c r="A146" s="224"/>
      <c r="B146" s="225"/>
      <c r="C146" s="226"/>
      <c r="D146" s="122"/>
      <c r="E146" s="227"/>
      <c r="F146" s="228"/>
      <c r="G146" s="229"/>
      <c r="H146" s="228"/>
      <c r="I146" s="230"/>
      <c r="J146" s="228"/>
      <c r="K146" s="228"/>
      <c r="L146" s="230"/>
      <c r="M146" s="230"/>
      <c r="N146" s="224"/>
      <c r="O146" s="230"/>
      <c r="P146" s="223"/>
      <c r="S146" s="103"/>
      <c r="U146" s="103"/>
      <c r="V146" s="103"/>
    </row>
    <row r="147" spans="1:22" s="127" customFormat="1" ht="14.25" customHeight="1">
      <c r="A147" s="224"/>
      <c r="B147" s="225"/>
      <c r="C147" s="226"/>
      <c r="D147" s="122"/>
      <c r="E147" s="227"/>
      <c r="F147" s="228"/>
      <c r="G147" s="229"/>
      <c r="H147" s="228"/>
      <c r="I147" s="230"/>
      <c r="J147" s="228"/>
      <c r="K147" s="228"/>
      <c r="L147" s="230"/>
      <c r="M147" s="230"/>
      <c r="N147" s="224"/>
      <c r="O147" s="230"/>
      <c r="P147" s="223"/>
      <c r="S147" s="103"/>
      <c r="U147" s="103"/>
      <c r="V147" s="103"/>
    </row>
    <row r="148" spans="1:22" s="127" customFormat="1" ht="14.25" customHeight="1">
      <c r="A148" s="224"/>
      <c r="B148" s="225"/>
      <c r="C148" s="226"/>
      <c r="D148" s="122"/>
      <c r="E148" s="227"/>
      <c r="F148" s="228"/>
      <c r="G148" s="229"/>
      <c r="H148" s="228"/>
      <c r="I148" s="230"/>
      <c r="J148" s="228"/>
      <c r="K148" s="228"/>
      <c r="L148" s="230"/>
      <c r="M148" s="230"/>
      <c r="N148" s="224"/>
      <c r="O148" s="230"/>
      <c r="P148" s="223"/>
      <c r="S148" s="103"/>
      <c r="U148" s="103"/>
      <c r="V148" s="103"/>
    </row>
    <row r="149" spans="1:22" s="127" customFormat="1" ht="14.25" customHeight="1">
      <c r="A149" s="224"/>
      <c r="B149" s="225"/>
      <c r="C149" s="226"/>
      <c r="D149" s="122"/>
      <c r="E149" s="227"/>
      <c r="F149" s="228"/>
      <c r="G149" s="229"/>
      <c r="H149" s="228"/>
      <c r="I149" s="230"/>
      <c r="J149" s="228"/>
      <c r="K149" s="228"/>
      <c r="L149" s="230"/>
      <c r="M149" s="230"/>
      <c r="N149" s="224"/>
      <c r="O149" s="230"/>
      <c r="P149" s="223"/>
      <c r="S149" s="103"/>
      <c r="U149" s="103"/>
      <c r="V149" s="103"/>
    </row>
    <row r="150" spans="1:22" s="127" customFormat="1" ht="14.25" customHeight="1">
      <c r="A150" s="224"/>
      <c r="B150" s="225"/>
      <c r="C150" s="226"/>
      <c r="D150" s="122"/>
      <c r="E150" s="227"/>
      <c r="F150" s="228"/>
      <c r="G150" s="229"/>
      <c r="H150" s="228"/>
      <c r="I150" s="230"/>
      <c r="J150" s="228"/>
      <c r="K150" s="228"/>
      <c r="L150" s="230"/>
      <c r="M150" s="230"/>
      <c r="N150" s="224"/>
      <c r="O150" s="230"/>
      <c r="P150" s="223"/>
      <c r="S150" s="103"/>
      <c r="U150" s="103"/>
      <c r="V150" s="103"/>
    </row>
    <row r="151" spans="1:22" s="127" customFormat="1" ht="14.25" customHeight="1">
      <c r="A151" s="224"/>
      <c r="B151" s="225"/>
      <c r="C151" s="226"/>
      <c r="D151" s="122"/>
      <c r="E151" s="227"/>
      <c r="F151" s="228"/>
      <c r="G151" s="229"/>
      <c r="H151" s="228"/>
      <c r="I151" s="230"/>
      <c r="J151" s="228"/>
      <c r="K151" s="228"/>
      <c r="L151" s="230"/>
      <c r="M151" s="230"/>
      <c r="N151" s="224"/>
      <c r="O151" s="230"/>
      <c r="P151" s="223"/>
      <c r="S151" s="103"/>
      <c r="U151" s="103"/>
      <c r="V151" s="103"/>
    </row>
    <row r="152" spans="1:22" s="127" customFormat="1" ht="14.25" customHeight="1">
      <c r="A152" s="224"/>
      <c r="B152" s="225"/>
      <c r="C152" s="226"/>
      <c r="D152" s="122"/>
      <c r="E152" s="227"/>
      <c r="F152" s="228"/>
      <c r="G152" s="229"/>
      <c r="H152" s="228"/>
      <c r="I152" s="230"/>
      <c r="J152" s="228"/>
      <c r="K152" s="228"/>
      <c r="L152" s="230"/>
      <c r="M152" s="230"/>
      <c r="N152" s="224"/>
      <c r="O152" s="230"/>
      <c r="P152" s="223"/>
      <c r="S152" s="103"/>
      <c r="U152" s="103"/>
      <c r="V152" s="103"/>
    </row>
    <row r="153" spans="1:22" s="127" customFormat="1" ht="14.25" customHeight="1">
      <c r="A153" s="224"/>
      <c r="B153" s="225"/>
      <c r="C153" s="226"/>
      <c r="D153" s="122"/>
      <c r="E153" s="227"/>
      <c r="F153" s="228"/>
      <c r="G153" s="229"/>
      <c r="H153" s="228"/>
      <c r="I153" s="230"/>
      <c r="J153" s="228"/>
      <c r="K153" s="228"/>
      <c r="L153" s="230"/>
      <c r="M153" s="230"/>
      <c r="N153" s="224"/>
      <c r="O153" s="230"/>
      <c r="P153" s="223"/>
      <c r="S153" s="103"/>
      <c r="U153" s="103"/>
      <c r="V153" s="103"/>
    </row>
    <row r="154" spans="1:22" s="127" customFormat="1" ht="14.25" customHeight="1">
      <c r="A154" s="224"/>
      <c r="B154" s="225"/>
      <c r="C154" s="226"/>
      <c r="D154" s="122"/>
      <c r="E154" s="227"/>
      <c r="F154" s="228"/>
      <c r="G154" s="229"/>
      <c r="H154" s="228"/>
      <c r="I154" s="230"/>
      <c r="J154" s="228"/>
      <c r="K154" s="228"/>
      <c r="L154" s="230"/>
      <c r="M154" s="230"/>
      <c r="N154" s="224"/>
      <c r="O154" s="230"/>
      <c r="P154" s="223"/>
      <c r="S154" s="103"/>
      <c r="U154" s="103"/>
      <c r="V154" s="103"/>
    </row>
    <row r="155" spans="1:22" s="127" customFormat="1" ht="14.25" customHeight="1">
      <c r="A155" s="224"/>
      <c r="B155" s="225"/>
      <c r="C155" s="226"/>
      <c r="D155" s="122"/>
      <c r="E155" s="227"/>
      <c r="F155" s="228"/>
      <c r="G155" s="229"/>
      <c r="H155" s="228"/>
      <c r="I155" s="230"/>
      <c r="J155" s="228"/>
      <c r="K155" s="228"/>
      <c r="L155" s="230"/>
      <c r="M155" s="230"/>
      <c r="N155" s="224"/>
      <c r="O155" s="230"/>
      <c r="P155" s="223"/>
      <c r="S155" s="103"/>
      <c r="U155" s="103"/>
      <c r="V155" s="103"/>
    </row>
    <row r="156" spans="1:22" s="127" customFormat="1" ht="14.25" customHeight="1">
      <c r="A156" s="224"/>
      <c r="B156" s="225"/>
      <c r="C156" s="226"/>
      <c r="D156" s="122"/>
      <c r="E156" s="227"/>
      <c r="F156" s="228"/>
      <c r="G156" s="229"/>
      <c r="H156" s="228"/>
      <c r="I156" s="230"/>
      <c r="J156" s="228"/>
      <c r="K156" s="228"/>
      <c r="L156" s="230"/>
      <c r="M156" s="230"/>
      <c r="N156" s="224"/>
      <c r="O156" s="230"/>
      <c r="P156" s="223"/>
      <c r="S156" s="103"/>
      <c r="U156" s="103"/>
      <c r="V156" s="103"/>
    </row>
    <row r="157" spans="1:22" s="127" customFormat="1" ht="14.25" customHeight="1">
      <c r="A157" s="224"/>
      <c r="B157" s="225"/>
      <c r="C157" s="226"/>
      <c r="D157" s="122"/>
      <c r="E157" s="227"/>
      <c r="F157" s="228"/>
      <c r="G157" s="229"/>
      <c r="H157" s="228"/>
      <c r="I157" s="230"/>
      <c r="J157" s="228"/>
      <c r="K157" s="228"/>
      <c r="L157" s="230"/>
      <c r="M157" s="230"/>
      <c r="N157" s="224"/>
      <c r="O157" s="230"/>
      <c r="P157" s="223"/>
      <c r="S157" s="103"/>
      <c r="U157" s="103"/>
      <c r="V157" s="103"/>
    </row>
    <row r="158" spans="1:22" s="127" customFormat="1" ht="14.25" customHeight="1">
      <c r="A158" s="224"/>
      <c r="B158" s="225"/>
      <c r="C158" s="226"/>
      <c r="D158" s="122"/>
      <c r="E158" s="227"/>
      <c r="F158" s="228"/>
      <c r="G158" s="229"/>
      <c r="H158" s="228"/>
      <c r="I158" s="230"/>
      <c r="J158" s="228"/>
      <c r="K158" s="228"/>
      <c r="L158" s="230"/>
      <c r="M158" s="230"/>
      <c r="N158" s="224"/>
      <c r="O158" s="230"/>
      <c r="P158" s="223"/>
      <c r="S158" s="103"/>
      <c r="U158" s="103"/>
      <c r="V158" s="103"/>
    </row>
    <row r="159" spans="1:22" s="127" customFormat="1" ht="14.25" customHeight="1">
      <c r="A159" s="224"/>
      <c r="B159" s="225"/>
      <c r="C159" s="226"/>
      <c r="D159" s="122"/>
      <c r="E159" s="227"/>
      <c r="F159" s="228"/>
      <c r="G159" s="229"/>
      <c r="H159" s="228"/>
      <c r="I159" s="230"/>
      <c r="J159" s="228"/>
      <c r="K159" s="228"/>
      <c r="L159" s="230"/>
      <c r="M159" s="230"/>
      <c r="N159" s="224"/>
      <c r="O159" s="230"/>
      <c r="P159" s="223"/>
      <c r="S159" s="103"/>
      <c r="U159" s="103"/>
      <c r="V159" s="103"/>
    </row>
    <row r="160" spans="1:22" s="127" customFormat="1" ht="14.25" customHeight="1">
      <c r="A160" s="224"/>
      <c r="B160" s="225"/>
      <c r="C160" s="226"/>
      <c r="D160" s="122"/>
      <c r="E160" s="227"/>
      <c r="F160" s="228"/>
      <c r="G160" s="229"/>
      <c r="H160" s="228"/>
      <c r="I160" s="230"/>
      <c r="J160" s="228"/>
      <c r="K160" s="228"/>
      <c r="L160" s="230"/>
      <c r="M160" s="230"/>
      <c r="N160" s="224"/>
      <c r="O160" s="230"/>
      <c r="P160" s="223"/>
      <c r="S160" s="103"/>
      <c r="U160" s="103"/>
      <c r="V160" s="103"/>
    </row>
    <row r="161" spans="1:22" s="127" customFormat="1" ht="14.25" customHeight="1">
      <c r="A161" s="224"/>
      <c r="B161" s="225"/>
      <c r="C161" s="226"/>
      <c r="D161" s="122"/>
      <c r="E161" s="227"/>
      <c r="F161" s="228"/>
      <c r="G161" s="229"/>
      <c r="H161" s="228"/>
      <c r="I161" s="230"/>
      <c r="J161" s="228"/>
      <c r="K161" s="228"/>
      <c r="L161" s="230"/>
      <c r="M161" s="230"/>
      <c r="N161" s="224"/>
      <c r="O161" s="230"/>
      <c r="P161" s="223"/>
      <c r="S161" s="103"/>
      <c r="U161" s="103"/>
      <c r="V161" s="103"/>
    </row>
    <row r="162" spans="1:22" s="127" customFormat="1" ht="14.25" customHeight="1">
      <c r="A162" s="224"/>
      <c r="B162" s="225"/>
      <c r="C162" s="226"/>
      <c r="D162" s="122"/>
      <c r="E162" s="227"/>
      <c r="F162" s="228"/>
      <c r="G162" s="229"/>
      <c r="H162" s="228"/>
      <c r="I162" s="230"/>
      <c r="J162" s="228"/>
      <c r="K162" s="228"/>
      <c r="L162" s="230"/>
      <c r="M162" s="230"/>
      <c r="N162" s="224"/>
      <c r="O162" s="230"/>
      <c r="P162" s="223"/>
      <c r="S162" s="103"/>
      <c r="U162" s="103"/>
      <c r="V162" s="103"/>
    </row>
    <row r="163" spans="1:22" s="127" customFormat="1" ht="14.25" customHeight="1">
      <c r="A163" s="224"/>
      <c r="B163" s="225"/>
      <c r="C163" s="226"/>
      <c r="D163" s="122"/>
      <c r="E163" s="227"/>
      <c r="F163" s="228"/>
      <c r="G163" s="229"/>
      <c r="H163" s="228"/>
      <c r="I163" s="230"/>
      <c r="J163" s="228"/>
      <c r="K163" s="228"/>
      <c r="L163" s="230"/>
      <c r="M163" s="230"/>
      <c r="N163" s="224"/>
      <c r="O163" s="230"/>
      <c r="P163" s="223"/>
      <c r="S163" s="103"/>
      <c r="U163" s="103"/>
      <c r="V163" s="103"/>
    </row>
    <row r="164" spans="1:22" s="127" customFormat="1" ht="14.25" customHeight="1">
      <c r="A164" s="224"/>
      <c r="B164" s="225"/>
      <c r="C164" s="226"/>
      <c r="D164" s="122"/>
      <c r="E164" s="227"/>
      <c r="F164" s="228"/>
      <c r="G164" s="229"/>
      <c r="H164" s="228"/>
      <c r="I164" s="230"/>
      <c r="J164" s="228"/>
      <c r="K164" s="228"/>
      <c r="L164" s="230"/>
      <c r="M164" s="230"/>
      <c r="N164" s="224"/>
      <c r="O164" s="230"/>
      <c r="P164" s="223"/>
      <c r="S164" s="103"/>
      <c r="U164" s="103"/>
      <c r="V164" s="103"/>
    </row>
    <row r="165" spans="1:22" s="127" customFormat="1" ht="14.25" customHeight="1">
      <c r="A165" s="224"/>
      <c r="B165" s="225"/>
      <c r="C165" s="226"/>
      <c r="D165" s="122"/>
      <c r="E165" s="227"/>
      <c r="F165" s="228"/>
      <c r="G165" s="229"/>
      <c r="H165" s="228"/>
      <c r="I165" s="230"/>
      <c r="J165" s="228"/>
      <c r="K165" s="228"/>
      <c r="L165" s="230"/>
      <c r="M165" s="230"/>
      <c r="N165" s="224"/>
      <c r="O165" s="230"/>
      <c r="P165" s="223"/>
      <c r="S165" s="103"/>
      <c r="U165" s="103"/>
      <c r="V165" s="103"/>
    </row>
    <row r="166" spans="1:22" s="127" customFormat="1" ht="14.25" customHeight="1">
      <c r="A166" s="224"/>
      <c r="B166" s="225"/>
      <c r="C166" s="226"/>
      <c r="D166" s="122"/>
      <c r="E166" s="227"/>
      <c r="F166" s="228"/>
      <c r="G166" s="229"/>
      <c r="H166" s="228"/>
      <c r="I166" s="230"/>
      <c r="J166" s="228"/>
      <c r="K166" s="228"/>
      <c r="L166" s="230"/>
      <c r="M166" s="230"/>
      <c r="N166" s="224"/>
      <c r="O166" s="230"/>
      <c r="P166" s="223"/>
      <c r="S166" s="103"/>
      <c r="U166" s="103"/>
      <c r="V166" s="103"/>
    </row>
    <row r="167" spans="1:22" s="127" customFormat="1" ht="14.25" customHeight="1">
      <c r="A167" s="224"/>
      <c r="B167" s="225"/>
      <c r="C167" s="226"/>
      <c r="D167" s="122"/>
      <c r="E167" s="227"/>
      <c r="F167" s="228"/>
      <c r="G167" s="229"/>
      <c r="H167" s="228"/>
      <c r="I167" s="230"/>
      <c r="J167" s="228"/>
      <c r="K167" s="228"/>
      <c r="L167" s="230"/>
      <c r="M167" s="230"/>
      <c r="N167" s="224"/>
      <c r="O167" s="230"/>
      <c r="P167" s="223"/>
      <c r="S167" s="103"/>
      <c r="U167" s="103"/>
      <c r="V167" s="103"/>
    </row>
    <row r="168" spans="1:22" s="127" customFormat="1" ht="14.25" customHeight="1">
      <c r="A168" s="224"/>
      <c r="B168" s="225"/>
      <c r="C168" s="226"/>
      <c r="D168" s="122"/>
      <c r="E168" s="227"/>
      <c r="F168" s="228"/>
      <c r="G168" s="229"/>
      <c r="H168" s="228"/>
      <c r="I168" s="230"/>
      <c r="J168" s="228"/>
      <c r="K168" s="228"/>
      <c r="L168" s="230"/>
      <c r="M168" s="230"/>
      <c r="N168" s="224"/>
      <c r="O168" s="230"/>
      <c r="P168" s="223"/>
      <c r="S168" s="103"/>
      <c r="U168" s="103"/>
      <c r="V168" s="103"/>
    </row>
    <row r="169" spans="1:22" s="127" customFormat="1" ht="14.25" customHeight="1">
      <c r="A169" s="224"/>
      <c r="B169" s="225"/>
      <c r="C169" s="226"/>
      <c r="D169" s="122"/>
      <c r="E169" s="227"/>
      <c r="F169" s="228"/>
      <c r="G169" s="229"/>
      <c r="H169" s="228"/>
      <c r="I169" s="230"/>
      <c r="J169" s="228"/>
      <c r="K169" s="228"/>
      <c r="L169" s="230"/>
      <c r="M169" s="230"/>
      <c r="N169" s="224"/>
      <c r="O169" s="230"/>
      <c r="P169" s="223"/>
      <c r="S169" s="103"/>
      <c r="U169" s="103"/>
      <c r="V169" s="103"/>
    </row>
    <row r="170" spans="1:22" s="127" customFormat="1" ht="14.25" customHeight="1">
      <c r="A170" s="224"/>
      <c r="B170" s="225"/>
      <c r="C170" s="226"/>
      <c r="D170" s="122"/>
      <c r="E170" s="227"/>
      <c r="F170" s="228"/>
      <c r="G170" s="229"/>
      <c r="H170" s="228"/>
      <c r="I170" s="230"/>
      <c r="J170" s="228"/>
      <c r="K170" s="228"/>
      <c r="L170" s="230"/>
      <c r="M170" s="230"/>
      <c r="N170" s="224"/>
      <c r="O170" s="230"/>
      <c r="P170" s="223"/>
      <c r="S170" s="103"/>
      <c r="U170" s="103"/>
      <c r="V170" s="103"/>
    </row>
    <row r="171" spans="1:22" s="127" customFormat="1" ht="14.25" customHeight="1">
      <c r="A171" s="224"/>
      <c r="B171" s="225"/>
      <c r="C171" s="226"/>
      <c r="D171" s="122"/>
      <c r="E171" s="227"/>
      <c r="F171" s="228"/>
      <c r="G171" s="229"/>
      <c r="H171" s="228"/>
      <c r="I171" s="230"/>
      <c r="J171" s="228"/>
      <c r="K171" s="228"/>
      <c r="L171" s="230"/>
      <c r="M171" s="230"/>
      <c r="N171" s="224"/>
      <c r="O171" s="230"/>
      <c r="P171" s="223"/>
      <c r="S171" s="103"/>
      <c r="U171" s="103"/>
      <c r="V171" s="103"/>
    </row>
    <row r="172" spans="1:22" s="127" customFormat="1" ht="14.25" customHeight="1">
      <c r="A172" s="224"/>
      <c r="B172" s="225"/>
      <c r="C172" s="226"/>
      <c r="D172" s="122"/>
      <c r="E172" s="227"/>
      <c r="F172" s="228"/>
      <c r="G172" s="229"/>
      <c r="H172" s="228"/>
      <c r="I172" s="230"/>
      <c r="J172" s="228"/>
      <c r="K172" s="228"/>
      <c r="L172" s="230"/>
      <c r="M172" s="230"/>
      <c r="N172" s="224"/>
      <c r="O172" s="230"/>
      <c r="P172" s="223"/>
      <c r="S172" s="103"/>
      <c r="U172" s="103"/>
      <c r="V172" s="103"/>
    </row>
    <row r="173" spans="1:22" s="127" customFormat="1" ht="14.25" customHeight="1">
      <c r="A173" s="224"/>
      <c r="B173" s="225"/>
      <c r="C173" s="226"/>
      <c r="D173" s="122"/>
      <c r="E173" s="227"/>
      <c r="F173" s="228"/>
      <c r="G173" s="229"/>
      <c r="H173" s="228"/>
      <c r="I173" s="230"/>
      <c r="J173" s="228"/>
      <c r="K173" s="228"/>
      <c r="L173" s="230"/>
      <c r="M173" s="230"/>
      <c r="N173" s="224"/>
      <c r="O173" s="230"/>
      <c r="P173" s="223"/>
      <c r="S173" s="103"/>
      <c r="U173" s="103"/>
      <c r="V173" s="103"/>
    </row>
    <row r="174" spans="1:22" s="127" customFormat="1" ht="14.25" customHeight="1">
      <c r="A174" s="224"/>
      <c r="B174" s="225"/>
      <c r="C174" s="226"/>
      <c r="D174" s="122"/>
      <c r="E174" s="227"/>
      <c r="F174" s="228"/>
      <c r="G174" s="229"/>
      <c r="H174" s="228"/>
      <c r="I174" s="230"/>
      <c r="J174" s="228"/>
      <c r="K174" s="228"/>
      <c r="L174" s="230"/>
      <c r="M174" s="230"/>
      <c r="N174" s="224"/>
      <c r="O174" s="230"/>
      <c r="P174" s="223"/>
      <c r="S174" s="103"/>
      <c r="U174" s="103"/>
      <c r="V174" s="103"/>
    </row>
    <row r="175" spans="1:22" s="127" customFormat="1" ht="14.25" customHeight="1">
      <c r="A175" s="224"/>
      <c r="B175" s="225"/>
      <c r="C175" s="226"/>
      <c r="D175" s="122"/>
      <c r="E175" s="227"/>
      <c r="F175" s="228"/>
      <c r="G175" s="229"/>
      <c r="H175" s="228"/>
      <c r="I175" s="230"/>
      <c r="J175" s="228"/>
      <c r="K175" s="228"/>
      <c r="L175" s="230"/>
      <c r="M175" s="230"/>
      <c r="N175" s="224"/>
      <c r="O175" s="230"/>
      <c r="P175" s="223"/>
      <c r="S175" s="103"/>
      <c r="U175" s="103"/>
      <c r="V175" s="103"/>
    </row>
    <row r="176" spans="1:22" s="127" customFormat="1" ht="14.25" customHeight="1">
      <c r="A176" s="224"/>
      <c r="B176" s="225"/>
      <c r="C176" s="226"/>
      <c r="D176" s="122"/>
      <c r="E176" s="227"/>
      <c r="F176" s="228"/>
      <c r="G176" s="229"/>
      <c r="H176" s="228"/>
      <c r="I176" s="230"/>
      <c r="J176" s="228"/>
      <c r="K176" s="228"/>
      <c r="L176" s="230"/>
      <c r="M176" s="230"/>
      <c r="N176" s="224"/>
      <c r="O176" s="230"/>
      <c r="P176" s="223"/>
      <c r="S176" s="103"/>
      <c r="U176" s="103"/>
      <c r="V176" s="103"/>
    </row>
    <row r="177" spans="1:22" s="127" customFormat="1" ht="14.25" customHeight="1">
      <c r="A177" s="224"/>
      <c r="B177" s="225"/>
      <c r="C177" s="226"/>
      <c r="D177" s="122"/>
      <c r="E177" s="227"/>
      <c r="F177" s="228"/>
      <c r="G177" s="229"/>
      <c r="H177" s="228"/>
      <c r="I177" s="230"/>
      <c r="J177" s="228"/>
      <c r="K177" s="228"/>
      <c r="L177" s="230"/>
      <c r="M177" s="230"/>
      <c r="N177" s="224"/>
      <c r="O177" s="230"/>
      <c r="P177" s="223"/>
      <c r="S177" s="103"/>
      <c r="U177" s="103"/>
      <c r="V177" s="103"/>
    </row>
    <row r="178" spans="1:22" s="127" customFormat="1" ht="14.25" customHeight="1">
      <c r="A178" s="224"/>
      <c r="B178" s="225"/>
      <c r="C178" s="226"/>
      <c r="D178" s="122"/>
      <c r="E178" s="227"/>
      <c r="F178" s="228"/>
      <c r="G178" s="229"/>
      <c r="H178" s="228"/>
      <c r="I178" s="230"/>
      <c r="J178" s="228"/>
      <c r="K178" s="228"/>
      <c r="L178" s="230"/>
      <c r="M178" s="230"/>
      <c r="N178" s="224"/>
      <c r="O178" s="230"/>
      <c r="P178" s="223"/>
      <c r="S178" s="103"/>
      <c r="U178" s="103"/>
      <c r="V178" s="103"/>
    </row>
    <row r="179" spans="1:22" s="127" customFormat="1" ht="14.25" customHeight="1">
      <c r="A179" s="224"/>
      <c r="B179" s="225"/>
      <c r="C179" s="226"/>
      <c r="D179" s="122"/>
      <c r="E179" s="227"/>
      <c r="F179" s="228"/>
      <c r="G179" s="229"/>
      <c r="H179" s="228"/>
      <c r="I179" s="230"/>
      <c r="J179" s="228"/>
      <c r="K179" s="228"/>
      <c r="L179" s="230"/>
      <c r="M179" s="230"/>
      <c r="N179" s="224"/>
      <c r="O179" s="230"/>
      <c r="P179" s="223"/>
      <c r="S179" s="103"/>
      <c r="U179" s="103"/>
      <c r="V179" s="103"/>
    </row>
    <row r="180" spans="1:22" s="127" customFormat="1" ht="14.25" customHeight="1">
      <c r="A180" s="224"/>
      <c r="B180" s="225"/>
      <c r="C180" s="226"/>
      <c r="D180" s="122"/>
      <c r="E180" s="227"/>
      <c r="F180" s="228"/>
      <c r="G180" s="229"/>
      <c r="H180" s="228"/>
      <c r="I180" s="230"/>
      <c r="J180" s="228"/>
      <c r="K180" s="228"/>
      <c r="L180" s="230"/>
      <c r="M180" s="230"/>
      <c r="N180" s="224"/>
      <c r="O180" s="230"/>
      <c r="P180" s="223"/>
      <c r="S180" s="103"/>
      <c r="U180" s="103"/>
      <c r="V180" s="103"/>
    </row>
    <row r="181" spans="1:22" s="127" customFormat="1" ht="14.25" customHeight="1">
      <c r="A181" s="224"/>
      <c r="B181" s="225"/>
      <c r="C181" s="226"/>
      <c r="D181" s="122"/>
      <c r="E181" s="227"/>
      <c r="F181" s="228"/>
      <c r="G181" s="229"/>
      <c r="H181" s="228"/>
      <c r="I181" s="230"/>
      <c r="J181" s="228"/>
      <c r="K181" s="228"/>
      <c r="L181" s="230"/>
      <c r="M181" s="230"/>
      <c r="N181" s="224"/>
      <c r="O181" s="230"/>
      <c r="P181" s="223"/>
      <c r="S181" s="103"/>
      <c r="U181" s="103"/>
      <c r="V181" s="103"/>
    </row>
    <row r="182" spans="1:22" s="127" customFormat="1" ht="14.25" customHeight="1">
      <c r="A182" s="224"/>
      <c r="B182" s="225"/>
      <c r="C182" s="226"/>
      <c r="D182" s="122"/>
      <c r="E182" s="227"/>
      <c r="F182" s="228"/>
      <c r="G182" s="229"/>
      <c r="H182" s="228"/>
      <c r="I182" s="230"/>
      <c r="J182" s="228"/>
      <c r="K182" s="228"/>
      <c r="L182" s="230"/>
      <c r="M182" s="230"/>
      <c r="N182" s="224"/>
      <c r="O182" s="230"/>
      <c r="P182" s="223"/>
      <c r="S182" s="103"/>
      <c r="U182" s="103"/>
      <c r="V182" s="103"/>
    </row>
    <row r="183" spans="1:22" s="127" customFormat="1" ht="14.25" customHeight="1">
      <c r="A183" s="224"/>
      <c r="B183" s="225"/>
      <c r="C183" s="226"/>
      <c r="D183" s="122"/>
      <c r="E183" s="227"/>
      <c r="F183" s="228"/>
      <c r="G183" s="229"/>
      <c r="H183" s="228"/>
      <c r="I183" s="230"/>
      <c r="J183" s="228"/>
      <c r="K183" s="228"/>
      <c r="L183" s="230"/>
      <c r="M183" s="230"/>
      <c r="N183" s="224"/>
      <c r="O183" s="230"/>
      <c r="P183" s="223"/>
      <c r="S183" s="103"/>
      <c r="U183" s="103"/>
      <c r="V183" s="103"/>
    </row>
    <row r="184" spans="1:22" s="127" customFormat="1" ht="14.25" customHeight="1">
      <c r="A184" s="224"/>
      <c r="B184" s="225"/>
      <c r="C184" s="226"/>
      <c r="D184" s="122"/>
      <c r="E184" s="227"/>
      <c r="F184" s="228"/>
      <c r="G184" s="229"/>
      <c r="H184" s="228"/>
      <c r="I184" s="230"/>
      <c r="J184" s="228"/>
      <c r="K184" s="228"/>
      <c r="L184" s="230"/>
      <c r="M184" s="230"/>
      <c r="N184" s="224"/>
      <c r="O184" s="230"/>
      <c r="P184" s="223"/>
      <c r="S184" s="103"/>
      <c r="U184" s="103"/>
      <c r="V184" s="103"/>
    </row>
    <row r="185" spans="1:22" s="127" customFormat="1" ht="14.25" customHeight="1">
      <c r="A185" s="224"/>
      <c r="B185" s="225"/>
      <c r="C185" s="226"/>
      <c r="D185" s="122"/>
      <c r="E185" s="227"/>
      <c r="F185" s="228"/>
      <c r="G185" s="229"/>
      <c r="H185" s="228"/>
      <c r="I185" s="230"/>
      <c r="J185" s="228"/>
      <c r="K185" s="228"/>
      <c r="L185" s="230"/>
      <c r="M185" s="230"/>
      <c r="N185" s="224"/>
      <c r="O185" s="230"/>
      <c r="P185" s="223"/>
      <c r="S185" s="103"/>
      <c r="U185" s="103"/>
      <c r="V185" s="103"/>
    </row>
    <row r="186" spans="1:22" s="127" customFormat="1" ht="14.25" customHeight="1">
      <c r="A186" s="224"/>
      <c r="B186" s="225"/>
      <c r="C186" s="226"/>
      <c r="D186" s="122"/>
      <c r="E186" s="227"/>
      <c r="F186" s="228"/>
      <c r="G186" s="229"/>
      <c r="H186" s="228"/>
      <c r="I186" s="230"/>
      <c r="J186" s="228"/>
      <c r="K186" s="228"/>
      <c r="L186" s="230"/>
      <c r="M186" s="230"/>
      <c r="N186" s="224"/>
      <c r="O186" s="230"/>
      <c r="P186" s="223"/>
      <c r="S186" s="103"/>
      <c r="U186" s="103"/>
      <c r="V186" s="103"/>
    </row>
    <row r="187" spans="1:22" s="127" customFormat="1" ht="14.25" customHeight="1">
      <c r="A187" s="224"/>
      <c r="B187" s="225"/>
      <c r="C187" s="226"/>
      <c r="D187" s="122"/>
      <c r="E187" s="227"/>
      <c r="F187" s="228"/>
      <c r="G187" s="229"/>
      <c r="H187" s="228"/>
      <c r="I187" s="230"/>
      <c r="J187" s="228"/>
      <c r="K187" s="228"/>
      <c r="L187" s="230"/>
      <c r="M187" s="230"/>
      <c r="N187" s="224"/>
      <c r="O187" s="230"/>
      <c r="P187" s="223"/>
      <c r="S187" s="103"/>
      <c r="U187" s="103"/>
      <c r="V187" s="103"/>
    </row>
    <row r="188" spans="1:22" s="127" customFormat="1" ht="14.25" customHeight="1">
      <c r="A188" s="224"/>
      <c r="B188" s="225"/>
      <c r="C188" s="226"/>
      <c r="D188" s="122"/>
      <c r="E188" s="227"/>
      <c r="F188" s="228"/>
      <c r="G188" s="229"/>
      <c r="H188" s="228"/>
      <c r="I188" s="230"/>
      <c r="J188" s="228"/>
      <c r="K188" s="228"/>
      <c r="L188" s="230"/>
      <c r="M188" s="230"/>
      <c r="N188" s="224"/>
      <c r="O188" s="230"/>
      <c r="P188" s="223"/>
      <c r="S188" s="103"/>
      <c r="U188" s="103"/>
      <c r="V188" s="103"/>
    </row>
    <row r="189" spans="1:22" s="127" customFormat="1" ht="14.25" customHeight="1">
      <c r="A189" s="224"/>
      <c r="B189" s="225"/>
      <c r="C189" s="226"/>
      <c r="D189" s="122"/>
      <c r="E189" s="227"/>
      <c r="F189" s="228"/>
      <c r="G189" s="229"/>
      <c r="H189" s="228"/>
      <c r="I189" s="230"/>
      <c r="J189" s="228"/>
      <c r="K189" s="228"/>
      <c r="L189" s="230"/>
      <c r="M189" s="230"/>
      <c r="N189" s="224"/>
      <c r="O189" s="230"/>
      <c r="P189" s="223"/>
      <c r="S189" s="103"/>
      <c r="U189" s="103"/>
      <c r="V189" s="103"/>
    </row>
    <row r="190" spans="1:22" s="127" customFormat="1" ht="14.25" customHeight="1">
      <c r="A190" s="224"/>
      <c r="B190" s="225"/>
      <c r="C190" s="226"/>
      <c r="D190" s="122"/>
      <c r="E190" s="227"/>
      <c r="F190" s="228"/>
      <c r="G190" s="229"/>
      <c r="H190" s="228"/>
      <c r="I190" s="230"/>
      <c r="J190" s="228"/>
      <c r="K190" s="228"/>
      <c r="L190" s="230"/>
      <c r="M190" s="230"/>
      <c r="N190" s="224"/>
      <c r="O190" s="230"/>
      <c r="P190" s="223"/>
      <c r="S190" s="103"/>
      <c r="U190" s="103"/>
      <c r="V190" s="103"/>
    </row>
    <row r="191" spans="1:22" s="127" customFormat="1" ht="14.25" customHeight="1">
      <c r="A191" s="224"/>
      <c r="B191" s="225"/>
      <c r="C191" s="226"/>
      <c r="D191" s="122"/>
      <c r="E191" s="227"/>
      <c r="F191" s="228"/>
      <c r="G191" s="229"/>
      <c r="H191" s="228"/>
      <c r="I191" s="230"/>
      <c r="J191" s="228"/>
      <c r="K191" s="228"/>
      <c r="L191" s="230"/>
      <c r="M191" s="230"/>
      <c r="N191" s="224"/>
      <c r="O191" s="230"/>
      <c r="P191" s="223"/>
      <c r="S191" s="103"/>
      <c r="U191" s="103"/>
      <c r="V191" s="103"/>
    </row>
    <row r="192" spans="1:22" s="127" customFormat="1" ht="14.25" customHeight="1">
      <c r="A192" s="224"/>
      <c r="B192" s="225"/>
      <c r="C192" s="226"/>
      <c r="D192" s="122"/>
      <c r="E192" s="227"/>
      <c r="F192" s="228"/>
      <c r="G192" s="229"/>
      <c r="H192" s="228"/>
      <c r="I192" s="230"/>
      <c r="J192" s="228"/>
      <c r="K192" s="228"/>
      <c r="L192" s="230"/>
      <c r="M192" s="230"/>
      <c r="N192" s="224"/>
      <c r="O192" s="230"/>
      <c r="P192" s="223"/>
      <c r="S192" s="103"/>
      <c r="U192" s="103"/>
      <c r="V192" s="103"/>
    </row>
    <row r="193" spans="1:22" s="127" customFormat="1" ht="14.25" customHeight="1">
      <c r="A193" s="224"/>
      <c r="B193" s="225"/>
      <c r="C193" s="226"/>
      <c r="D193" s="122"/>
      <c r="E193" s="227"/>
      <c r="F193" s="228"/>
      <c r="G193" s="229"/>
      <c r="H193" s="228"/>
      <c r="I193" s="230"/>
      <c r="J193" s="228"/>
      <c r="K193" s="228"/>
      <c r="L193" s="230"/>
      <c r="M193" s="230"/>
      <c r="N193" s="224"/>
      <c r="O193" s="230"/>
      <c r="P193" s="223"/>
      <c r="S193" s="103"/>
      <c r="U193" s="103"/>
      <c r="V193" s="103"/>
    </row>
    <row r="194" spans="1:22" s="127" customFormat="1" ht="14.25" customHeight="1">
      <c r="A194" s="224"/>
      <c r="B194" s="225"/>
      <c r="C194" s="226"/>
      <c r="D194" s="122"/>
      <c r="E194" s="227"/>
      <c r="F194" s="228"/>
      <c r="G194" s="229"/>
      <c r="H194" s="228"/>
      <c r="I194" s="230"/>
      <c r="J194" s="228"/>
      <c r="K194" s="228"/>
      <c r="L194" s="230"/>
      <c r="M194" s="230"/>
      <c r="N194" s="224"/>
      <c r="O194" s="230"/>
      <c r="P194" s="223"/>
      <c r="S194" s="103"/>
      <c r="U194" s="103"/>
      <c r="V194" s="103"/>
    </row>
    <row r="195" spans="1:22" s="127" customFormat="1" ht="14.25" customHeight="1">
      <c r="A195" s="224"/>
      <c r="B195" s="225"/>
      <c r="C195" s="226"/>
      <c r="D195" s="122"/>
      <c r="E195" s="227"/>
      <c r="F195" s="228"/>
      <c r="G195" s="229"/>
      <c r="H195" s="228"/>
      <c r="I195" s="230"/>
      <c r="J195" s="228"/>
      <c r="K195" s="228"/>
      <c r="L195" s="230"/>
      <c r="M195" s="230"/>
      <c r="N195" s="224"/>
      <c r="O195" s="230"/>
      <c r="P195" s="223"/>
      <c r="S195" s="103"/>
      <c r="U195" s="103"/>
      <c r="V195" s="103"/>
    </row>
    <row r="196" spans="1:22" s="127" customFormat="1" ht="14.25" customHeight="1">
      <c r="A196" s="224"/>
      <c r="B196" s="225"/>
      <c r="C196" s="226"/>
      <c r="D196" s="122"/>
      <c r="E196" s="227"/>
      <c r="F196" s="228"/>
      <c r="G196" s="229"/>
      <c r="H196" s="228"/>
      <c r="I196" s="230"/>
      <c r="J196" s="228"/>
      <c r="K196" s="228"/>
      <c r="L196" s="230"/>
      <c r="M196" s="230"/>
      <c r="N196" s="224"/>
      <c r="O196" s="230"/>
      <c r="P196" s="223"/>
      <c r="S196" s="103"/>
      <c r="U196" s="103"/>
      <c r="V196" s="103"/>
    </row>
    <row r="197" spans="1:22" s="127" customFormat="1" ht="14.25" customHeight="1">
      <c r="A197" s="224"/>
      <c r="B197" s="225"/>
      <c r="C197" s="226"/>
      <c r="D197" s="122"/>
      <c r="E197" s="227"/>
      <c r="F197" s="228"/>
      <c r="G197" s="229"/>
      <c r="H197" s="228"/>
      <c r="I197" s="230"/>
      <c r="J197" s="228"/>
      <c r="K197" s="228"/>
      <c r="L197" s="230"/>
      <c r="M197" s="230"/>
      <c r="N197" s="224"/>
      <c r="O197" s="230"/>
      <c r="P197" s="223"/>
      <c r="S197" s="103"/>
      <c r="U197" s="103"/>
      <c r="V197" s="103"/>
    </row>
    <row r="198" spans="1:22" s="127" customFormat="1" ht="14.25" customHeight="1">
      <c r="A198" s="224"/>
      <c r="B198" s="225"/>
      <c r="C198" s="226"/>
      <c r="D198" s="122"/>
      <c r="E198" s="227"/>
      <c r="F198" s="228"/>
      <c r="G198" s="229"/>
      <c r="H198" s="228"/>
      <c r="I198" s="230"/>
      <c r="J198" s="228"/>
      <c r="K198" s="228"/>
      <c r="L198" s="230"/>
      <c r="M198" s="230"/>
      <c r="N198" s="224"/>
      <c r="O198" s="230"/>
      <c r="P198" s="223"/>
      <c r="S198" s="103"/>
      <c r="U198" s="103"/>
      <c r="V198" s="103"/>
    </row>
    <row r="199" spans="1:22" s="127" customFormat="1" ht="14.25" customHeight="1">
      <c r="A199" s="224"/>
      <c r="B199" s="225"/>
      <c r="C199" s="226"/>
      <c r="D199" s="122"/>
      <c r="E199" s="227"/>
      <c r="F199" s="228"/>
      <c r="G199" s="229"/>
      <c r="H199" s="228"/>
      <c r="I199" s="230"/>
      <c r="J199" s="228"/>
      <c r="K199" s="228"/>
      <c r="L199" s="230"/>
      <c r="M199" s="230"/>
      <c r="N199" s="224"/>
      <c r="O199" s="230"/>
      <c r="P199" s="223"/>
      <c r="S199" s="103"/>
      <c r="U199" s="103"/>
      <c r="V199" s="103"/>
    </row>
    <row r="200" spans="1:22" s="127" customFormat="1" ht="14.25" customHeight="1">
      <c r="A200" s="224"/>
      <c r="B200" s="225"/>
      <c r="C200" s="226"/>
      <c r="D200" s="122"/>
      <c r="E200" s="227"/>
      <c r="F200" s="228"/>
      <c r="G200" s="229"/>
      <c r="H200" s="228"/>
      <c r="I200" s="230"/>
      <c r="J200" s="228"/>
      <c r="K200" s="228"/>
      <c r="L200" s="230"/>
      <c r="M200" s="230"/>
      <c r="N200" s="224"/>
      <c r="O200" s="230"/>
      <c r="P200" s="223"/>
      <c r="S200" s="103"/>
      <c r="U200" s="103"/>
      <c r="V200" s="103"/>
    </row>
    <row r="201" spans="1:22" s="127" customFormat="1" ht="14.25" customHeight="1">
      <c r="A201" s="224"/>
      <c r="B201" s="225"/>
      <c r="C201" s="226"/>
      <c r="D201" s="122"/>
      <c r="E201" s="227"/>
      <c r="F201" s="228"/>
      <c r="G201" s="229"/>
      <c r="H201" s="228"/>
      <c r="I201" s="230"/>
      <c r="J201" s="228"/>
      <c r="K201" s="228"/>
      <c r="L201" s="230"/>
      <c r="M201" s="230"/>
      <c r="N201" s="224"/>
      <c r="O201" s="230"/>
      <c r="P201" s="223"/>
      <c r="S201" s="103"/>
      <c r="U201" s="103"/>
      <c r="V201" s="103"/>
    </row>
    <row r="202" spans="1:22" s="127" customFormat="1" ht="14.25" customHeight="1">
      <c r="A202" s="224"/>
      <c r="B202" s="225"/>
      <c r="C202" s="226"/>
      <c r="D202" s="122"/>
      <c r="E202" s="227"/>
      <c r="F202" s="228"/>
      <c r="G202" s="229"/>
      <c r="H202" s="228"/>
      <c r="I202" s="230"/>
      <c r="J202" s="228"/>
      <c r="K202" s="228"/>
      <c r="L202" s="230"/>
      <c r="M202" s="230"/>
      <c r="N202" s="224"/>
      <c r="O202" s="230"/>
      <c r="P202" s="223"/>
      <c r="S202" s="103"/>
      <c r="U202" s="103"/>
      <c r="V202" s="103"/>
    </row>
    <row r="203" spans="1:22" s="127" customFormat="1" ht="14.25" customHeight="1">
      <c r="A203" s="224"/>
      <c r="B203" s="225"/>
      <c r="C203" s="226"/>
      <c r="D203" s="122"/>
      <c r="E203" s="227"/>
      <c r="F203" s="228"/>
      <c r="G203" s="229"/>
      <c r="H203" s="228"/>
      <c r="I203" s="230"/>
      <c r="J203" s="228"/>
      <c r="K203" s="228"/>
      <c r="L203" s="230"/>
      <c r="M203" s="230"/>
      <c r="N203" s="224"/>
      <c r="O203" s="230"/>
      <c r="P203" s="223"/>
      <c r="S203" s="103"/>
      <c r="U203" s="103"/>
      <c r="V203" s="103"/>
    </row>
    <row r="204" spans="1:22" s="127" customFormat="1" ht="14.25" customHeight="1">
      <c r="A204" s="224"/>
      <c r="B204" s="225"/>
      <c r="C204" s="226"/>
      <c r="D204" s="122"/>
      <c r="E204" s="227"/>
      <c r="F204" s="228"/>
      <c r="G204" s="229"/>
      <c r="H204" s="228"/>
      <c r="I204" s="230"/>
      <c r="J204" s="228"/>
      <c r="K204" s="228"/>
      <c r="L204" s="230"/>
      <c r="M204" s="230"/>
      <c r="N204" s="224"/>
      <c r="O204" s="230"/>
      <c r="P204" s="223"/>
      <c r="S204" s="103"/>
      <c r="U204" s="103"/>
      <c r="V204" s="103"/>
    </row>
    <row r="205" spans="1:22" s="127" customFormat="1" ht="14.25" customHeight="1">
      <c r="A205" s="224"/>
      <c r="B205" s="225"/>
      <c r="C205" s="226"/>
      <c r="D205" s="122"/>
      <c r="E205" s="227"/>
      <c r="F205" s="228"/>
      <c r="G205" s="229"/>
      <c r="H205" s="228"/>
      <c r="I205" s="230"/>
      <c r="J205" s="228"/>
      <c r="K205" s="228"/>
      <c r="L205" s="230"/>
      <c r="M205" s="230"/>
      <c r="N205" s="224"/>
      <c r="O205" s="230"/>
      <c r="P205" s="223"/>
      <c r="S205" s="103"/>
      <c r="U205" s="103"/>
      <c r="V205" s="103"/>
    </row>
    <row r="206" spans="1:22" s="127" customFormat="1" ht="14.25" customHeight="1">
      <c r="A206" s="224"/>
      <c r="B206" s="225"/>
      <c r="C206" s="226"/>
      <c r="D206" s="122"/>
      <c r="E206" s="227"/>
      <c r="F206" s="228"/>
      <c r="G206" s="229"/>
      <c r="H206" s="228"/>
      <c r="I206" s="230"/>
      <c r="J206" s="228"/>
      <c r="K206" s="228"/>
      <c r="L206" s="230"/>
      <c r="M206" s="230"/>
      <c r="N206" s="224"/>
      <c r="O206" s="230"/>
      <c r="P206" s="223"/>
      <c r="S206" s="103"/>
      <c r="U206" s="103"/>
      <c r="V206" s="103"/>
    </row>
    <row r="207" spans="1:22" s="127" customFormat="1" ht="14.25" customHeight="1">
      <c r="A207" s="224"/>
      <c r="B207" s="225"/>
      <c r="C207" s="226"/>
      <c r="D207" s="122"/>
      <c r="E207" s="227"/>
      <c r="F207" s="228"/>
      <c r="G207" s="229"/>
      <c r="H207" s="228"/>
      <c r="I207" s="230"/>
      <c r="J207" s="228"/>
      <c r="K207" s="228"/>
      <c r="L207" s="230"/>
      <c r="M207" s="230"/>
      <c r="N207" s="224"/>
      <c r="O207" s="230"/>
      <c r="P207" s="223"/>
      <c r="S207" s="103"/>
      <c r="U207" s="103"/>
      <c r="V207" s="103"/>
    </row>
    <row r="208" spans="1:22" s="127" customFormat="1" ht="14.25" customHeight="1">
      <c r="A208" s="224"/>
      <c r="B208" s="225"/>
      <c r="C208" s="226"/>
      <c r="D208" s="122"/>
      <c r="E208" s="227"/>
      <c r="F208" s="228"/>
      <c r="G208" s="229"/>
      <c r="H208" s="228"/>
      <c r="I208" s="230"/>
      <c r="J208" s="228"/>
      <c r="K208" s="228"/>
      <c r="L208" s="230"/>
      <c r="M208" s="230"/>
      <c r="N208" s="224"/>
      <c r="O208" s="230"/>
      <c r="P208" s="223"/>
      <c r="S208" s="103"/>
      <c r="U208" s="103"/>
      <c r="V208" s="103"/>
    </row>
    <row r="209" spans="1:22" s="127" customFormat="1" ht="14.25" customHeight="1">
      <c r="A209" s="224"/>
      <c r="B209" s="225"/>
      <c r="C209" s="226"/>
      <c r="D209" s="122"/>
      <c r="E209" s="227"/>
      <c r="F209" s="228"/>
      <c r="G209" s="229"/>
      <c r="H209" s="228"/>
      <c r="I209" s="230"/>
      <c r="J209" s="228"/>
      <c r="K209" s="228"/>
      <c r="L209" s="230"/>
      <c r="M209" s="230"/>
      <c r="N209" s="224"/>
      <c r="O209" s="230"/>
      <c r="P209" s="223"/>
      <c r="S209" s="103"/>
      <c r="U209" s="103"/>
      <c r="V209" s="103"/>
    </row>
    <row r="210" spans="1:22" s="127" customFormat="1" ht="14.25" customHeight="1">
      <c r="A210" s="224"/>
      <c r="B210" s="225"/>
      <c r="C210" s="226"/>
      <c r="D210" s="122"/>
      <c r="E210" s="227"/>
      <c r="F210" s="228"/>
      <c r="G210" s="229"/>
      <c r="H210" s="228"/>
      <c r="I210" s="230"/>
      <c r="J210" s="228"/>
      <c r="K210" s="228"/>
      <c r="L210" s="230"/>
      <c r="M210" s="230"/>
      <c r="N210" s="224"/>
      <c r="O210" s="230"/>
      <c r="P210" s="223"/>
      <c r="S210" s="103"/>
      <c r="U210" s="103"/>
      <c r="V210" s="103"/>
    </row>
    <row r="211" spans="1:22" s="127" customFormat="1" ht="14.25" customHeight="1">
      <c r="A211" s="224"/>
      <c r="B211" s="225"/>
      <c r="C211" s="226"/>
      <c r="D211" s="122"/>
      <c r="E211" s="227"/>
      <c r="F211" s="228"/>
      <c r="G211" s="229"/>
      <c r="H211" s="228"/>
      <c r="I211" s="230"/>
      <c r="J211" s="228"/>
      <c r="K211" s="228"/>
      <c r="L211" s="230"/>
      <c r="M211" s="230"/>
      <c r="N211" s="224"/>
      <c r="O211" s="230"/>
      <c r="P211" s="223"/>
      <c r="S211" s="103"/>
      <c r="U211" s="103"/>
      <c r="V211" s="103"/>
    </row>
    <row r="212" spans="1:22" s="127" customFormat="1" ht="14.25" customHeight="1">
      <c r="A212" s="224"/>
      <c r="B212" s="225"/>
      <c r="C212" s="226"/>
      <c r="D212" s="122"/>
      <c r="E212" s="227"/>
      <c r="F212" s="228"/>
      <c r="G212" s="229"/>
      <c r="H212" s="228"/>
      <c r="I212" s="230"/>
      <c r="J212" s="228"/>
      <c r="K212" s="228"/>
      <c r="L212" s="230"/>
      <c r="M212" s="230"/>
      <c r="N212" s="224"/>
      <c r="O212" s="230"/>
      <c r="P212" s="223"/>
      <c r="S212" s="103"/>
      <c r="U212" s="103"/>
      <c r="V212" s="103"/>
    </row>
    <row r="213" spans="1:22" s="127" customFormat="1" ht="14.25" customHeight="1">
      <c r="A213" s="224"/>
      <c r="B213" s="225"/>
      <c r="C213" s="226"/>
      <c r="D213" s="122"/>
      <c r="E213" s="227"/>
      <c r="F213" s="228"/>
      <c r="G213" s="229"/>
      <c r="H213" s="228"/>
      <c r="I213" s="230"/>
      <c r="J213" s="228"/>
      <c r="K213" s="228"/>
      <c r="L213" s="230"/>
      <c r="M213" s="230"/>
      <c r="N213" s="224"/>
      <c r="O213" s="230"/>
      <c r="P213" s="223"/>
      <c r="S213" s="103"/>
      <c r="U213" s="103"/>
      <c r="V213" s="103"/>
    </row>
    <row r="214" spans="1:22" s="127" customFormat="1" ht="14.25" customHeight="1">
      <c r="A214" s="224"/>
      <c r="B214" s="225"/>
      <c r="C214" s="226"/>
      <c r="D214" s="122"/>
      <c r="E214" s="227"/>
      <c r="F214" s="228"/>
      <c r="G214" s="229"/>
      <c r="H214" s="228"/>
      <c r="I214" s="230"/>
      <c r="J214" s="228"/>
      <c r="K214" s="228"/>
      <c r="L214" s="230"/>
      <c r="M214" s="230"/>
      <c r="N214" s="224"/>
      <c r="O214" s="230"/>
      <c r="P214" s="223"/>
      <c r="S214" s="103"/>
      <c r="U214" s="103"/>
      <c r="V214" s="103"/>
    </row>
    <row r="215" spans="1:22" s="127" customFormat="1" ht="14.25" customHeight="1">
      <c r="A215" s="224"/>
      <c r="B215" s="225"/>
      <c r="C215" s="226"/>
      <c r="D215" s="122"/>
      <c r="E215" s="227"/>
      <c r="F215" s="228"/>
      <c r="G215" s="229"/>
      <c r="H215" s="228"/>
      <c r="I215" s="230"/>
      <c r="J215" s="228"/>
      <c r="K215" s="228"/>
      <c r="L215" s="230"/>
      <c r="M215" s="230"/>
      <c r="N215" s="224"/>
      <c r="O215" s="230"/>
      <c r="P215" s="223"/>
      <c r="S215" s="103"/>
      <c r="U215" s="103"/>
      <c r="V215" s="103"/>
    </row>
    <row r="216" spans="1:22" s="106" customFormat="1"/>
    <row r="217" spans="1:22" s="106" customFormat="1"/>
    <row r="218" spans="1:22" s="106" customFormat="1"/>
    <row r="219" spans="1:22" s="106" customFormat="1"/>
    <row r="220" spans="1:22" s="106" customFormat="1"/>
    <row r="221" spans="1:22" s="106" customFormat="1"/>
  </sheetData>
  <dataConsolidate/>
  <mergeCells count="1315">
    <mergeCell ref="O29:O30"/>
    <mergeCell ref="P29:P30"/>
    <mergeCell ref="I29:I30"/>
    <mergeCell ref="J29:J30"/>
    <mergeCell ref="K29:K30"/>
    <mergeCell ref="N29:N30"/>
    <mergeCell ref="H29:H30"/>
    <mergeCell ref="E41:E42"/>
    <mergeCell ref="F41:F42"/>
    <mergeCell ref="G41:G42"/>
    <mergeCell ref="P35:P36"/>
    <mergeCell ref="O37:O38"/>
    <mergeCell ref="P37:P38"/>
    <mergeCell ref="O33:O34"/>
    <mergeCell ref="P33:P34"/>
    <mergeCell ref="F35:F36"/>
    <mergeCell ref="G35:G36"/>
    <mergeCell ref="L29:M30"/>
    <mergeCell ref="P39:P40"/>
    <mergeCell ref="O39:O40"/>
    <mergeCell ref="P41:P42"/>
    <mergeCell ref="F39:F40"/>
    <mergeCell ref="G39:G40"/>
    <mergeCell ref="E59:E60"/>
    <mergeCell ref="F59:F60"/>
    <mergeCell ref="A29:A30"/>
    <mergeCell ref="L35:M36"/>
    <mergeCell ref="N35:N36"/>
    <mergeCell ref="L37:M38"/>
    <mergeCell ref="N37:N38"/>
    <mergeCell ref="H35:H36"/>
    <mergeCell ref="I35:I36"/>
    <mergeCell ref="N33:N34"/>
    <mergeCell ref="A35:A36"/>
    <mergeCell ref="B35:B36"/>
    <mergeCell ref="C35:C36"/>
    <mergeCell ref="E35:E36"/>
    <mergeCell ref="I59:I60"/>
    <mergeCell ref="J59:J60"/>
    <mergeCell ref="K59:K60"/>
    <mergeCell ref="B29:B30"/>
    <mergeCell ref="E29:E30"/>
    <mergeCell ref="F29:F30"/>
    <mergeCell ref="G29:G30"/>
    <mergeCell ref="I49:I50"/>
    <mergeCell ref="C29:C30"/>
    <mergeCell ref="L33:M34"/>
    <mergeCell ref="I39:I40"/>
    <mergeCell ref="J39:J40"/>
    <mergeCell ref="K39:K40"/>
    <mergeCell ref="L39:M40"/>
    <mergeCell ref="N39:N40"/>
    <mergeCell ref="H39:H40"/>
    <mergeCell ref="A39:A40"/>
    <mergeCell ref="B39:B40"/>
    <mergeCell ref="L63:M64"/>
    <mergeCell ref="N63:N64"/>
    <mergeCell ref="O63:O64"/>
    <mergeCell ref="A63:A64"/>
    <mergeCell ref="B63:B64"/>
    <mergeCell ref="C63:C64"/>
    <mergeCell ref="E63:E64"/>
    <mergeCell ref="F63:F64"/>
    <mergeCell ref="G63:G64"/>
    <mergeCell ref="H63:H64"/>
    <mergeCell ref="E57:E58"/>
    <mergeCell ref="F57:F58"/>
    <mergeCell ref="G57:G58"/>
    <mergeCell ref="A65:A66"/>
    <mergeCell ref="B65:B66"/>
    <mergeCell ref="C65:C66"/>
    <mergeCell ref="E65:E66"/>
    <mergeCell ref="F65:F66"/>
    <mergeCell ref="G65:G66"/>
    <mergeCell ref="A61:A62"/>
    <mergeCell ref="B61:B62"/>
    <mergeCell ref="C61:C62"/>
    <mergeCell ref="E61:E62"/>
    <mergeCell ref="F61:F62"/>
    <mergeCell ref="G61:G62"/>
    <mergeCell ref="J57:J58"/>
    <mergeCell ref="K57:K58"/>
    <mergeCell ref="L57:M58"/>
    <mergeCell ref="N57:N58"/>
    <mergeCell ref="A59:A60"/>
    <mergeCell ref="B59:B60"/>
    <mergeCell ref="C59:C60"/>
    <mergeCell ref="P67:P68"/>
    <mergeCell ref="A67:A68"/>
    <mergeCell ref="B67:B68"/>
    <mergeCell ref="C67:C68"/>
    <mergeCell ref="E67:E68"/>
    <mergeCell ref="F67:F68"/>
    <mergeCell ref="G67:G68"/>
    <mergeCell ref="H67:H68"/>
    <mergeCell ref="I67:I68"/>
    <mergeCell ref="J67:J68"/>
    <mergeCell ref="K67:K68"/>
    <mergeCell ref="L67:M68"/>
    <mergeCell ref="I65:I66"/>
    <mergeCell ref="J65:J66"/>
    <mergeCell ref="K65:K66"/>
    <mergeCell ref="L65:M66"/>
    <mergeCell ref="N65:N66"/>
    <mergeCell ref="O65:O66"/>
    <mergeCell ref="H65:H66"/>
    <mergeCell ref="A71:A72"/>
    <mergeCell ref="B71:B72"/>
    <mergeCell ref="C71:C72"/>
    <mergeCell ref="E71:E72"/>
    <mergeCell ref="F71:F72"/>
    <mergeCell ref="G71:G72"/>
    <mergeCell ref="I71:I72"/>
    <mergeCell ref="J71:J72"/>
    <mergeCell ref="K71:K72"/>
    <mergeCell ref="L71:M72"/>
    <mergeCell ref="N71:N72"/>
    <mergeCell ref="O71:O72"/>
    <mergeCell ref="H71:H72"/>
    <mergeCell ref="A69:A70"/>
    <mergeCell ref="B69:B70"/>
    <mergeCell ref="C69:C70"/>
    <mergeCell ref="E69:E70"/>
    <mergeCell ref="F69:F70"/>
    <mergeCell ref="G69:G70"/>
    <mergeCell ref="J69:J70"/>
    <mergeCell ref="K69:K70"/>
    <mergeCell ref="L69:M70"/>
    <mergeCell ref="N69:N70"/>
    <mergeCell ref="H69:H70"/>
    <mergeCell ref="I69:I70"/>
    <mergeCell ref="A75:A76"/>
    <mergeCell ref="B75:B76"/>
    <mergeCell ref="C75:C76"/>
    <mergeCell ref="E75:E76"/>
    <mergeCell ref="F75:F76"/>
    <mergeCell ref="G75:G76"/>
    <mergeCell ref="J75:J76"/>
    <mergeCell ref="K75:K76"/>
    <mergeCell ref="L75:M76"/>
    <mergeCell ref="N75:N76"/>
    <mergeCell ref="H75:H76"/>
    <mergeCell ref="I75:I76"/>
    <mergeCell ref="N73:N74"/>
    <mergeCell ref="O73:O74"/>
    <mergeCell ref="P73:P74"/>
    <mergeCell ref="A73:A74"/>
    <mergeCell ref="B73:B74"/>
    <mergeCell ref="C73:C74"/>
    <mergeCell ref="E73:E74"/>
    <mergeCell ref="F73:F74"/>
    <mergeCell ref="G73:G74"/>
    <mergeCell ref="H73:H74"/>
    <mergeCell ref="I73:I74"/>
    <mergeCell ref="J73:J74"/>
    <mergeCell ref="K73:K74"/>
    <mergeCell ref="L73:M74"/>
    <mergeCell ref="O75:O76"/>
    <mergeCell ref="P75:P76"/>
    <mergeCell ref="P79:P80"/>
    <mergeCell ref="A79:A80"/>
    <mergeCell ref="B79:B80"/>
    <mergeCell ref="C79:C80"/>
    <mergeCell ref="E79:E80"/>
    <mergeCell ref="F79:F80"/>
    <mergeCell ref="G79:G80"/>
    <mergeCell ref="H79:H80"/>
    <mergeCell ref="I79:I80"/>
    <mergeCell ref="J79:J80"/>
    <mergeCell ref="K79:K80"/>
    <mergeCell ref="L79:M80"/>
    <mergeCell ref="A77:A78"/>
    <mergeCell ref="B77:B78"/>
    <mergeCell ref="C77:C78"/>
    <mergeCell ref="E77:E78"/>
    <mergeCell ref="F77:F78"/>
    <mergeCell ref="G77:G78"/>
    <mergeCell ref="I77:I78"/>
    <mergeCell ref="J77:J78"/>
    <mergeCell ref="K77:K78"/>
    <mergeCell ref="L77:M78"/>
    <mergeCell ref="N77:N78"/>
    <mergeCell ref="O77:O78"/>
    <mergeCell ref="H77:H78"/>
    <mergeCell ref="P77:P78"/>
    <mergeCell ref="A83:A84"/>
    <mergeCell ref="B83:B84"/>
    <mergeCell ref="C83:C84"/>
    <mergeCell ref="E83:E84"/>
    <mergeCell ref="F83:F84"/>
    <mergeCell ref="G83:G84"/>
    <mergeCell ref="J83:J84"/>
    <mergeCell ref="K83:K84"/>
    <mergeCell ref="L83:M84"/>
    <mergeCell ref="N83:N84"/>
    <mergeCell ref="O83:O84"/>
    <mergeCell ref="P83:P84"/>
    <mergeCell ref="H83:H84"/>
    <mergeCell ref="I83:I84"/>
    <mergeCell ref="A81:A82"/>
    <mergeCell ref="B81:B82"/>
    <mergeCell ref="C81:C82"/>
    <mergeCell ref="E81:E82"/>
    <mergeCell ref="F81:F82"/>
    <mergeCell ref="G81:G82"/>
    <mergeCell ref="J81:J82"/>
    <mergeCell ref="K81:K82"/>
    <mergeCell ref="L81:M82"/>
    <mergeCell ref="N81:N82"/>
    <mergeCell ref="H81:H82"/>
    <mergeCell ref="I81:I82"/>
    <mergeCell ref="P85:P86"/>
    <mergeCell ref="A85:A86"/>
    <mergeCell ref="B85:B86"/>
    <mergeCell ref="C85:C86"/>
    <mergeCell ref="E85:E86"/>
    <mergeCell ref="F85:F86"/>
    <mergeCell ref="G85:G86"/>
    <mergeCell ref="H85:H86"/>
    <mergeCell ref="I85:I86"/>
    <mergeCell ref="J85:J86"/>
    <mergeCell ref="K85:K86"/>
    <mergeCell ref="L85:M86"/>
    <mergeCell ref="N85:N86"/>
    <mergeCell ref="L91:M92"/>
    <mergeCell ref="A91:A92"/>
    <mergeCell ref="B91:B92"/>
    <mergeCell ref="L87:M88"/>
    <mergeCell ref="N87:N88"/>
    <mergeCell ref="O87:O88"/>
    <mergeCell ref="P87:P88"/>
    <mergeCell ref="A87:A88"/>
    <mergeCell ref="B87:B88"/>
    <mergeCell ref="C87:C88"/>
    <mergeCell ref="E87:E88"/>
    <mergeCell ref="F87:F88"/>
    <mergeCell ref="G87:G88"/>
    <mergeCell ref="A89:A90"/>
    <mergeCell ref="B89:B90"/>
    <mergeCell ref="C89:C90"/>
    <mergeCell ref="E89:E90"/>
    <mergeCell ref="F89:F90"/>
    <mergeCell ref="L89:M90"/>
    <mergeCell ref="F95:F96"/>
    <mergeCell ref="G95:G96"/>
    <mergeCell ref="J95:J96"/>
    <mergeCell ref="K95:K96"/>
    <mergeCell ref="H89:H90"/>
    <mergeCell ref="C91:C92"/>
    <mergeCell ref="E91:E92"/>
    <mergeCell ref="F91:F92"/>
    <mergeCell ref="G91:G92"/>
    <mergeCell ref="I91:I92"/>
    <mergeCell ref="K91:K92"/>
    <mergeCell ref="G93:G94"/>
    <mergeCell ref="B99:B100"/>
    <mergeCell ref="A111:A112"/>
    <mergeCell ref="B111:B112"/>
    <mergeCell ref="C111:C112"/>
    <mergeCell ref="E111:E112"/>
    <mergeCell ref="F111:F112"/>
    <mergeCell ref="G111:G112"/>
    <mergeCell ref="A109:A110"/>
    <mergeCell ref="B109:B110"/>
    <mergeCell ref="F107:F108"/>
    <mergeCell ref="G107:G108"/>
    <mergeCell ref="A101:A102"/>
    <mergeCell ref="B101:B102"/>
    <mergeCell ref="C101:C102"/>
    <mergeCell ref="E101:E102"/>
    <mergeCell ref="F101:F102"/>
    <mergeCell ref="A103:A104"/>
    <mergeCell ref="B103:B104"/>
    <mergeCell ref="C103:C104"/>
    <mergeCell ref="E103:E104"/>
    <mergeCell ref="A105:A106"/>
    <mergeCell ref="B105:B106"/>
    <mergeCell ref="C105:C106"/>
    <mergeCell ref="E105:E106"/>
    <mergeCell ref="F105:F106"/>
    <mergeCell ref="G105:G106"/>
    <mergeCell ref="G101:G102"/>
    <mergeCell ref="C109:C110"/>
    <mergeCell ref="E109:E110"/>
    <mergeCell ref="F109:F110"/>
    <mergeCell ref="G109:G110"/>
    <mergeCell ref="F103:F104"/>
    <mergeCell ref="G103:G104"/>
    <mergeCell ref="F43:F44"/>
    <mergeCell ref="G43:G44"/>
    <mergeCell ref="C107:C108"/>
    <mergeCell ref="E107:E108"/>
    <mergeCell ref="G51:G52"/>
    <mergeCell ref="C99:C100"/>
    <mergeCell ref="E99:E100"/>
    <mergeCell ref="F99:F100"/>
    <mergeCell ref="A97:A98"/>
    <mergeCell ref="B97:B98"/>
    <mergeCell ref="C97:C98"/>
    <mergeCell ref="G89:G90"/>
    <mergeCell ref="A49:A50"/>
    <mergeCell ref="B49:B50"/>
    <mergeCell ref="C49:C50"/>
    <mergeCell ref="E49:E50"/>
    <mergeCell ref="B1:C1"/>
    <mergeCell ref="B2:C2"/>
    <mergeCell ref="B3:C3"/>
    <mergeCell ref="G33:G34"/>
    <mergeCell ref="G99:G100"/>
    <mergeCell ref="H97:H98"/>
    <mergeCell ref="I99:I100"/>
    <mergeCell ref="A93:A94"/>
    <mergeCell ref="B93:B94"/>
    <mergeCell ref="C93:C94"/>
    <mergeCell ref="E93:E94"/>
    <mergeCell ref="F93:F94"/>
    <mergeCell ref="H93:H94"/>
    <mergeCell ref="I93:I94"/>
    <mergeCell ref="H95:H96"/>
    <mergeCell ref="I95:I96"/>
    <mergeCell ref="A95:A96"/>
    <mergeCell ref="B95:B96"/>
    <mergeCell ref="A37:A38"/>
    <mergeCell ref="B37:B38"/>
    <mergeCell ref="C37:C38"/>
    <mergeCell ref="E37:E38"/>
    <mergeCell ref="F37:F38"/>
    <mergeCell ref="G37:G38"/>
    <mergeCell ref="C39:C40"/>
    <mergeCell ref="E39:E40"/>
    <mergeCell ref="B51:B52"/>
    <mergeCell ref="C51:C52"/>
    <mergeCell ref="E51:E52"/>
    <mergeCell ref="F51:F52"/>
    <mergeCell ref="C95:C96"/>
    <mergeCell ref="E95:E96"/>
    <mergeCell ref="A47:A48"/>
    <mergeCell ref="B47:B48"/>
    <mergeCell ref="C47:C48"/>
    <mergeCell ref="E47:E48"/>
    <mergeCell ref="F47:F48"/>
    <mergeCell ref="G47:G48"/>
    <mergeCell ref="L41:M42"/>
    <mergeCell ref="N41:N42"/>
    <mergeCell ref="O41:O42"/>
    <mergeCell ref="A41:A42"/>
    <mergeCell ref="B41:B42"/>
    <mergeCell ref="C41:C42"/>
    <mergeCell ref="L43:M44"/>
    <mergeCell ref="N43:N44"/>
    <mergeCell ref="O43:O44"/>
    <mergeCell ref="L45:M46"/>
    <mergeCell ref="N45:N46"/>
    <mergeCell ref="L47:M48"/>
    <mergeCell ref="N47:N48"/>
    <mergeCell ref="O47:O48"/>
    <mergeCell ref="I43:I44"/>
    <mergeCell ref="J43:J44"/>
    <mergeCell ref="K43:K44"/>
    <mergeCell ref="A43:A44"/>
    <mergeCell ref="B43:B44"/>
    <mergeCell ref="C43:C44"/>
    <mergeCell ref="E43:E44"/>
    <mergeCell ref="O49:O50"/>
    <mergeCell ref="H45:H46"/>
    <mergeCell ref="I45:I46"/>
    <mergeCell ref="J45:J46"/>
    <mergeCell ref="K45:K46"/>
    <mergeCell ref="H101:H102"/>
    <mergeCell ref="I101:I102"/>
    <mergeCell ref="K101:K102"/>
    <mergeCell ref="L101:M102"/>
    <mergeCell ref="O97:O98"/>
    <mergeCell ref="N101:N102"/>
    <mergeCell ref="O101:O102"/>
    <mergeCell ref="N97:N98"/>
    <mergeCell ref="J99:J100"/>
    <mergeCell ref="K99:K100"/>
    <mergeCell ref="O89:O90"/>
    <mergeCell ref="H87:H88"/>
    <mergeCell ref="I87:I88"/>
    <mergeCell ref="J87:J88"/>
    <mergeCell ref="K87:K88"/>
    <mergeCell ref="O85:O86"/>
    <mergeCell ref="N79:N80"/>
    <mergeCell ref="O79:O80"/>
    <mergeCell ref="J93:J94"/>
    <mergeCell ref="K93:K94"/>
    <mergeCell ref="L93:M94"/>
    <mergeCell ref="J101:J102"/>
    <mergeCell ref="I89:I90"/>
    <mergeCell ref="O81:O82"/>
    <mergeCell ref="N89:N90"/>
    <mergeCell ref="N67:N68"/>
    <mergeCell ref="O67:O68"/>
    <mergeCell ref="A107:A108"/>
    <mergeCell ref="B107:B108"/>
    <mergeCell ref="E97:E98"/>
    <mergeCell ref="F97:F98"/>
    <mergeCell ref="G97:G98"/>
    <mergeCell ref="I97:I98"/>
    <mergeCell ref="J97:J98"/>
    <mergeCell ref="K97:K98"/>
    <mergeCell ref="L97:M98"/>
    <mergeCell ref="H99:H100"/>
    <mergeCell ref="A99:A100"/>
    <mergeCell ref="P55:P56"/>
    <mergeCell ref="A53:A54"/>
    <mergeCell ref="B53:B54"/>
    <mergeCell ref="C53:C54"/>
    <mergeCell ref="E53:E54"/>
    <mergeCell ref="F53:F54"/>
    <mergeCell ref="H55:H56"/>
    <mergeCell ref="I55:I56"/>
    <mergeCell ref="J55:J56"/>
    <mergeCell ref="K55:K56"/>
    <mergeCell ref="P53:P54"/>
    <mergeCell ref="A55:A56"/>
    <mergeCell ref="B55:B56"/>
    <mergeCell ref="C55:C56"/>
    <mergeCell ref="E55:E56"/>
    <mergeCell ref="F55:F56"/>
    <mergeCell ref="G55:G56"/>
    <mergeCell ref="G53:G54"/>
    <mergeCell ref="P59:P60"/>
    <mergeCell ref="P89:P90"/>
    <mergeCell ref="P81:P82"/>
    <mergeCell ref="J89:J90"/>
    <mergeCell ref="K89:K90"/>
    <mergeCell ref="I111:I112"/>
    <mergeCell ref="H91:H92"/>
    <mergeCell ref="J91:J92"/>
    <mergeCell ref="J109:J110"/>
    <mergeCell ref="K109:K110"/>
    <mergeCell ref="P97:P98"/>
    <mergeCell ref="L95:M96"/>
    <mergeCell ref="N95:N96"/>
    <mergeCell ref="O95:O96"/>
    <mergeCell ref="P95:P96"/>
    <mergeCell ref="P93:P94"/>
    <mergeCell ref="N103:N104"/>
    <mergeCell ref="O103:O104"/>
    <mergeCell ref="P103:P104"/>
    <mergeCell ref="P101:P102"/>
    <mergeCell ref="L99:M100"/>
    <mergeCell ref="N99:N100"/>
    <mergeCell ref="O99:O100"/>
    <mergeCell ref="N109:N110"/>
    <mergeCell ref="H107:H108"/>
    <mergeCell ref="I107:I108"/>
    <mergeCell ref="J107:J108"/>
    <mergeCell ref="K107:K108"/>
    <mergeCell ref="L107:M108"/>
    <mergeCell ref="P99:P100"/>
    <mergeCell ref="H105:H106"/>
    <mergeCell ref="I105:I106"/>
    <mergeCell ref="L113:M113"/>
    <mergeCell ref="O109:O110"/>
    <mergeCell ref="P109:P110"/>
    <mergeCell ref="N107:N108"/>
    <mergeCell ref="O107:O108"/>
    <mergeCell ref="P107:P108"/>
    <mergeCell ref="N93:N94"/>
    <mergeCell ref="O93:O94"/>
    <mergeCell ref="P116:P117"/>
    <mergeCell ref="H114:H115"/>
    <mergeCell ref="I114:I115"/>
    <mergeCell ref="J114:J115"/>
    <mergeCell ref="K114:K115"/>
    <mergeCell ref="L114:M115"/>
    <mergeCell ref="N114:N115"/>
    <mergeCell ref="O114:O115"/>
    <mergeCell ref="I116:I117"/>
    <mergeCell ref="J116:J117"/>
    <mergeCell ref="K116:K117"/>
    <mergeCell ref="L116:M117"/>
    <mergeCell ref="N116:N117"/>
    <mergeCell ref="O116:O117"/>
    <mergeCell ref="H116:H117"/>
    <mergeCell ref="P114:P115"/>
    <mergeCell ref="H111:H112"/>
    <mergeCell ref="L111:M112"/>
    <mergeCell ref="N111:N112"/>
    <mergeCell ref="O111:O112"/>
    <mergeCell ref="P111:P112"/>
    <mergeCell ref="H109:H110"/>
    <mergeCell ref="I109:I110"/>
    <mergeCell ref="L109:M110"/>
    <mergeCell ref="A116:A117"/>
    <mergeCell ref="B116:B117"/>
    <mergeCell ref="C116:C117"/>
    <mergeCell ref="E116:E117"/>
    <mergeCell ref="F116:F117"/>
    <mergeCell ref="G116:G117"/>
    <mergeCell ref="E114:E115"/>
    <mergeCell ref="F114:F115"/>
    <mergeCell ref="G114:G115"/>
    <mergeCell ref="A120:A121"/>
    <mergeCell ref="B120:B121"/>
    <mergeCell ref="C120:C121"/>
    <mergeCell ref="E120:E121"/>
    <mergeCell ref="F120:F121"/>
    <mergeCell ref="G120:G121"/>
    <mergeCell ref="N122:N123"/>
    <mergeCell ref="O122:O123"/>
    <mergeCell ref="A122:A123"/>
    <mergeCell ref="B122:B123"/>
    <mergeCell ref="C122:C123"/>
    <mergeCell ref="E122:E123"/>
    <mergeCell ref="F122:F123"/>
    <mergeCell ref="G122:G123"/>
    <mergeCell ref="L122:M123"/>
    <mergeCell ref="H120:H121"/>
    <mergeCell ref="A114:A115"/>
    <mergeCell ref="B114:B115"/>
    <mergeCell ref="C114:C115"/>
    <mergeCell ref="H118:H119"/>
    <mergeCell ref="A118:A119"/>
    <mergeCell ref="B118:B119"/>
    <mergeCell ref="C118:C119"/>
    <mergeCell ref="E118:E119"/>
    <mergeCell ref="P120:P121"/>
    <mergeCell ref="E126:E127"/>
    <mergeCell ref="F126:F127"/>
    <mergeCell ref="G126:G127"/>
    <mergeCell ref="P122:P123"/>
    <mergeCell ref="I120:I121"/>
    <mergeCell ref="J120:J121"/>
    <mergeCell ref="K120:K121"/>
    <mergeCell ref="L120:M121"/>
    <mergeCell ref="N120:N121"/>
    <mergeCell ref="O120:O121"/>
    <mergeCell ref="P118:P119"/>
    <mergeCell ref="F118:F119"/>
    <mergeCell ref="G118:G119"/>
    <mergeCell ref="I118:I119"/>
    <mergeCell ref="J118:J119"/>
    <mergeCell ref="K118:K119"/>
    <mergeCell ref="L118:M119"/>
    <mergeCell ref="N118:N119"/>
    <mergeCell ref="O118:O119"/>
    <mergeCell ref="K122:K123"/>
    <mergeCell ref="P126:P127"/>
    <mergeCell ref="N126:N127"/>
    <mergeCell ref="O126:O127"/>
    <mergeCell ref="K124:K125"/>
    <mergeCell ref="L124:M125"/>
    <mergeCell ref="N124:N125"/>
    <mergeCell ref="O124:O125"/>
    <mergeCell ref="P124:P125"/>
    <mergeCell ref="H122:H123"/>
    <mergeCell ref="I122:I123"/>
    <mergeCell ref="J122:J123"/>
    <mergeCell ref="H124:H125"/>
    <mergeCell ref="I124:I125"/>
    <mergeCell ref="J124:J125"/>
    <mergeCell ref="A124:A125"/>
    <mergeCell ref="B124:B125"/>
    <mergeCell ref="C124:C125"/>
    <mergeCell ref="E124:E125"/>
    <mergeCell ref="F124:F125"/>
    <mergeCell ref="G124:G125"/>
    <mergeCell ref="A126:A127"/>
    <mergeCell ref="B126:B127"/>
    <mergeCell ref="C126:C127"/>
    <mergeCell ref="K128:K129"/>
    <mergeCell ref="L128:M129"/>
    <mergeCell ref="N128:N129"/>
    <mergeCell ref="O128:O129"/>
    <mergeCell ref="P128:P129"/>
    <mergeCell ref="H126:H127"/>
    <mergeCell ref="I126:I127"/>
    <mergeCell ref="J126:J127"/>
    <mergeCell ref="H128:H129"/>
    <mergeCell ref="I128:I129"/>
    <mergeCell ref="J128:J129"/>
    <mergeCell ref="A128:A129"/>
    <mergeCell ref="B128:B129"/>
    <mergeCell ref="C128:C129"/>
    <mergeCell ref="E128:E129"/>
    <mergeCell ref="F128:F129"/>
    <mergeCell ref="G128:G129"/>
    <mergeCell ref="K126:K127"/>
    <mergeCell ref="L126:M127"/>
    <mergeCell ref="A132:A133"/>
    <mergeCell ref="B132:B133"/>
    <mergeCell ref="C132:C133"/>
    <mergeCell ref="E132:E133"/>
    <mergeCell ref="F132:F133"/>
    <mergeCell ref="A134:A135"/>
    <mergeCell ref="B134:B135"/>
    <mergeCell ref="C134:C135"/>
    <mergeCell ref="E134:E135"/>
    <mergeCell ref="F134:F135"/>
    <mergeCell ref="L130:M131"/>
    <mergeCell ref="N130:N131"/>
    <mergeCell ref="O130:O131"/>
    <mergeCell ref="A130:A131"/>
    <mergeCell ref="B130:B131"/>
    <mergeCell ref="C130:C131"/>
    <mergeCell ref="E130:E131"/>
    <mergeCell ref="F130:F131"/>
    <mergeCell ref="G130:G131"/>
    <mergeCell ref="H130:H131"/>
    <mergeCell ref="I130:I131"/>
    <mergeCell ref="J130:J131"/>
    <mergeCell ref="K130:K131"/>
    <mergeCell ref="F136:F137"/>
    <mergeCell ref="G136:G137"/>
    <mergeCell ref="O132:O133"/>
    <mergeCell ref="P132:P133"/>
    <mergeCell ref="E138:E139"/>
    <mergeCell ref="F138:F139"/>
    <mergeCell ref="G138:G139"/>
    <mergeCell ref="P134:P135"/>
    <mergeCell ref="H132:H133"/>
    <mergeCell ref="I132:I133"/>
    <mergeCell ref="J132:J133"/>
    <mergeCell ref="K132:K133"/>
    <mergeCell ref="L132:M133"/>
    <mergeCell ref="N132:N133"/>
    <mergeCell ref="G132:G133"/>
    <mergeCell ref="G134:G135"/>
    <mergeCell ref="P130:P131"/>
    <mergeCell ref="L134:M135"/>
    <mergeCell ref="N134:N135"/>
    <mergeCell ref="O134:O135"/>
    <mergeCell ref="P140:P141"/>
    <mergeCell ref="H138:H139"/>
    <mergeCell ref="I138:I139"/>
    <mergeCell ref="J138:J139"/>
    <mergeCell ref="K138:K139"/>
    <mergeCell ref="H140:H141"/>
    <mergeCell ref="I140:I141"/>
    <mergeCell ref="J140:J141"/>
    <mergeCell ref="K140:K141"/>
    <mergeCell ref="P138:P139"/>
    <mergeCell ref="A140:A141"/>
    <mergeCell ref="B140:B141"/>
    <mergeCell ref="C140:C141"/>
    <mergeCell ref="E140:E141"/>
    <mergeCell ref="F140:F141"/>
    <mergeCell ref="G140:G141"/>
    <mergeCell ref="H134:H135"/>
    <mergeCell ref="I134:I135"/>
    <mergeCell ref="J134:J135"/>
    <mergeCell ref="K134:K135"/>
    <mergeCell ref="J136:J137"/>
    <mergeCell ref="K136:K137"/>
    <mergeCell ref="L136:M137"/>
    <mergeCell ref="N136:N137"/>
    <mergeCell ref="O136:O137"/>
    <mergeCell ref="P136:P137"/>
    <mergeCell ref="H136:H137"/>
    <mergeCell ref="I136:I137"/>
    <mergeCell ref="A136:A137"/>
    <mergeCell ref="B136:B137"/>
    <mergeCell ref="C136:C137"/>
    <mergeCell ref="E136:E137"/>
    <mergeCell ref="B142:B143"/>
    <mergeCell ref="C142:C143"/>
    <mergeCell ref="E142:E143"/>
    <mergeCell ref="F142:F143"/>
    <mergeCell ref="G142:G143"/>
    <mergeCell ref="H142:H143"/>
    <mergeCell ref="I142:I143"/>
    <mergeCell ref="J142:J143"/>
    <mergeCell ref="K142:K143"/>
    <mergeCell ref="L138:M139"/>
    <mergeCell ref="N138:N139"/>
    <mergeCell ref="O138:O139"/>
    <mergeCell ref="A138:A139"/>
    <mergeCell ref="B138:B139"/>
    <mergeCell ref="C138:C139"/>
    <mergeCell ref="L140:M141"/>
    <mergeCell ref="N140:N141"/>
    <mergeCell ref="O140:O141"/>
    <mergeCell ref="O144:O145"/>
    <mergeCell ref="P144:P145"/>
    <mergeCell ref="E150:E151"/>
    <mergeCell ref="F150:F151"/>
    <mergeCell ref="G150:G151"/>
    <mergeCell ref="P146:P147"/>
    <mergeCell ref="H144:H145"/>
    <mergeCell ref="I144:I145"/>
    <mergeCell ref="J144:J145"/>
    <mergeCell ref="K144:K145"/>
    <mergeCell ref="L144:M145"/>
    <mergeCell ref="N144:N145"/>
    <mergeCell ref="G144:G145"/>
    <mergeCell ref="G146:G147"/>
    <mergeCell ref="P142:P143"/>
    <mergeCell ref="A144:A145"/>
    <mergeCell ref="B144:B145"/>
    <mergeCell ref="C144:C145"/>
    <mergeCell ref="E144:E145"/>
    <mergeCell ref="F144:F145"/>
    <mergeCell ref="L146:M147"/>
    <mergeCell ref="N146:N147"/>
    <mergeCell ref="O146:O147"/>
    <mergeCell ref="A146:A147"/>
    <mergeCell ref="B146:B147"/>
    <mergeCell ref="C146:C147"/>
    <mergeCell ref="E146:E147"/>
    <mergeCell ref="F146:F147"/>
    <mergeCell ref="L142:M143"/>
    <mergeCell ref="N142:N143"/>
    <mergeCell ref="O142:O143"/>
    <mergeCell ref="A142:A143"/>
    <mergeCell ref="H146:H147"/>
    <mergeCell ref="I146:I147"/>
    <mergeCell ref="J146:J147"/>
    <mergeCell ref="K146:K147"/>
    <mergeCell ref="J148:J149"/>
    <mergeCell ref="K148:K149"/>
    <mergeCell ref="L148:M149"/>
    <mergeCell ref="N148:N149"/>
    <mergeCell ref="O148:O149"/>
    <mergeCell ref="P148:P149"/>
    <mergeCell ref="H148:H149"/>
    <mergeCell ref="I148:I149"/>
    <mergeCell ref="A148:A149"/>
    <mergeCell ref="B148:B149"/>
    <mergeCell ref="C148:C149"/>
    <mergeCell ref="E148:E149"/>
    <mergeCell ref="F148:F149"/>
    <mergeCell ref="G148:G149"/>
    <mergeCell ref="L150:M151"/>
    <mergeCell ref="N150:N151"/>
    <mergeCell ref="O150:O151"/>
    <mergeCell ref="A150:A151"/>
    <mergeCell ref="B150:B151"/>
    <mergeCell ref="C150:C151"/>
    <mergeCell ref="L152:M153"/>
    <mergeCell ref="N152:N153"/>
    <mergeCell ref="O152:O153"/>
    <mergeCell ref="P152:P153"/>
    <mergeCell ref="H150:H151"/>
    <mergeCell ref="I150:I151"/>
    <mergeCell ref="J150:J151"/>
    <mergeCell ref="K150:K151"/>
    <mergeCell ref="H152:H153"/>
    <mergeCell ref="I152:I153"/>
    <mergeCell ref="J152:J153"/>
    <mergeCell ref="K152:K153"/>
    <mergeCell ref="P150:P151"/>
    <mergeCell ref="A152:A153"/>
    <mergeCell ref="B152:B153"/>
    <mergeCell ref="C152:C153"/>
    <mergeCell ref="E152:E153"/>
    <mergeCell ref="F152:F153"/>
    <mergeCell ref="G152:G153"/>
    <mergeCell ref="A156:A157"/>
    <mergeCell ref="B156:B157"/>
    <mergeCell ref="C156:C157"/>
    <mergeCell ref="E156:E157"/>
    <mergeCell ref="F156:F157"/>
    <mergeCell ref="L158:M159"/>
    <mergeCell ref="N158:N159"/>
    <mergeCell ref="O158:O159"/>
    <mergeCell ref="A158:A159"/>
    <mergeCell ref="B158:B159"/>
    <mergeCell ref="C158:C159"/>
    <mergeCell ref="E158:E159"/>
    <mergeCell ref="F158:F159"/>
    <mergeCell ref="L154:M155"/>
    <mergeCell ref="N154:N155"/>
    <mergeCell ref="O154:O155"/>
    <mergeCell ref="A154:A155"/>
    <mergeCell ref="B154:B155"/>
    <mergeCell ref="C154:C155"/>
    <mergeCell ref="E154:E155"/>
    <mergeCell ref="F154:F155"/>
    <mergeCell ref="G154:G155"/>
    <mergeCell ref="H154:H155"/>
    <mergeCell ref="I154:I155"/>
    <mergeCell ref="J154:J155"/>
    <mergeCell ref="K154:K155"/>
    <mergeCell ref="F160:F161"/>
    <mergeCell ref="G160:G161"/>
    <mergeCell ref="O156:O157"/>
    <mergeCell ref="P156:P157"/>
    <mergeCell ref="E162:E163"/>
    <mergeCell ref="F162:F163"/>
    <mergeCell ref="G162:G163"/>
    <mergeCell ref="P158:P159"/>
    <mergeCell ref="H156:H157"/>
    <mergeCell ref="I156:I157"/>
    <mergeCell ref="J156:J157"/>
    <mergeCell ref="K156:K157"/>
    <mergeCell ref="L156:M157"/>
    <mergeCell ref="N156:N157"/>
    <mergeCell ref="G156:G157"/>
    <mergeCell ref="G158:G159"/>
    <mergeCell ref="P154:P155"/>
    <mergeCell ref="P164:P165"/>
    <mergeCell ref="H162:H163"/>
    <mergeCell ref="I162:I163"/>
    <mergeCell ref="J162:J163"/>
    <mergeCell ref="K162:K163"/>
    <mergeCell ref="H164:H165"/>
    <mergeCell ref="I164:I165"/>
    <mergeCell ref="J164:J165"/>
    <mergeCell ref="K164:K165"/>
    <mergeCell ref="P162:P163"/>
    <mergeCell ref="A164:A165"/>
    <mergeCell ref="B164:B165"/>
    <mergeCell ref="C164:C165"/>
    <mergeCell ref="E164:E165"/>
    <mergeCell ref="F164:F165"/>
    <mergeCell ref="G164:G165"/>
    <mergeCell ref="H158:H159"/>
    <mergeCell ref="I158:I159"/>
    <mergeCell ref="J158:J159"/>
    <mergeCell ref="K158:K159"/>
    <mergeCell ref="J160:J161"/>
    <mergeCell ref="K160:K161"/>
    <mergeCell ref="L160:M161"/>
    <mergeCell ref="N160:N161"/>
    <mergeCell ref="O160:O161"/>
    <mergeCell ref="P160:P161"/>
    <mergeCell ref="H160:H161"/>
    <mergeCell ref="I160:I161"/>
    <mergeCell ref="A160:A161"/>
    <mergeCell ref="B160:B161"/>
    <mergeCell ref="C160:C161"/>
    <mergeCell ref="E160:E161"/>
    <mergeCell ref="B166:B167"/>
    <mergeCell ref="C166:C167"/>
    <mergeCell ref="E166:E167"/>
    <mergeCell ref="F166:F167"/>
    <mergeCell ref="G166:G167"/>
    <mergeCell ref="H166:H167"/>
    <mergeCell ref="I166:I167"/>
    <mergeCell ref="J166:J167"/>
    <mergeCell ref="K166:K167"/>
    <mergeCell ref="L162:M163"/>
    <mergeCell ref="N162:N163"/>
    <mergeCell ref="O162:O163"/>
    <mergeCell ref="A162:A163"/>
    <mergeCell ref="B162:B163"/>
    <mergeCell ref="C162:C163"/>
    <mergeCell ref="L164:M165"/>
    <mergeCell ref="N164:N165"/>
    <mergeCell ref="O164:O165"/>
    <mergeCell ref="O168:O169"/>
    <mergeCell ref="P168:P169"/>
    <mergeCell ref="E174:E175"/>
    <mergeCell ref="F174:F175"/>
    <mergeCell ref="G174:G175"/>
    <mergeCell ref="P170:P171"/>
    <mergeCell ref="H168:H169"/>
    <mergeCell ref="I168:I169"/>
    <mergeCell ref="J168:J169"/>
    <mergeCell ref="K168:K169"/>
    <mergeCell ref="L168:M169"/>
    <mergeCell ref="N168:N169"/>
    <mergeCell ref="G168:G169"/>
    <mergeCell ref="G170:G171"/>
    <mergeCell ref="P166:P167"/>
    <mergeCell ref="A168:A169"/>
    <mergeCell ref="B168:B169"/>
    <mergeCell ref="C168:C169"/>
    <mergeCell ref="E168:E169"/>
    <mergeCell ref="F168:F169"/>
    <mergeCell ref="L170:M171"/>
    <mergeCell ref="N170:N171"/>
    <mergeCell ref="O170:O171"/>
    <mergeCell ref="A170:A171"/>
    <mergeCell ref="B170:B171"/>
    <mergeCell ref="C170:C171"/>
    <mergeCell ref="E170:E171"/>
    <mergeCell ref="F170:F171"/>
    <mergeCell ref="L166:M167"/>
    <mergeCell ref="N166:N167"/>
    <mergeCell ref="O166:O167"/>
    <mergeCell ref="A166:A167"/>
    <mergeCell ref="H170:H171"/>
    <mergeCell ref="I170:I171"/>
    <mergeCell ref="J170:J171"/>
    <mergeCell ref="K170:K171"/>
    <mergeCell ref="J172:J173"/>
    <mergeCell ref="K172:K173"/>
    <mergeCell ref="L172:M173"/>
    <mergeCell ref="N172:N173"/>
    <mergeCell ref="O172:O173"/>
    <mergeCell ref="P172:P173"/>
    <mergeCell ref="H172:H173"/>
    <mergeCell ref="I172:I173"/>
    <mergeCell ref="A172:A173"/>
    <mergeCell ref="B172:B173"/>
    <mergeCell ref="C172:C173"/>
    <mergeCell ref="E172:E173"/>
    <mergeCell ref="F172:F173"/>
    <mergeCell ref="G172:G173"/>
    <mergeCell ref="L174:M175"/>
    <mergeCell ref="N174:N175"/>
    <mergeCell ref="O174:O175"/>
    <mergeCell ref="A174:A175"/>
    <mergeCell ref="B174:B175"/>
    <mergeCell ref="C174:C175"/>
    <mergeCell ref="L176:M177"/>
    <mergeCell ref="N176:N177"/>
    <mergeCell ref="O176:O177"/>
    <mergeCell ref="P176:P177"/>
    <mergeCell ref="H174:H175"/>
    <mergeCell ref="I174:I175"/>
    <mergeCell ref="J174:J175"/>
    <mergeCell ref="K174:K175"/>
    <mergeCell ref="H176:H177"/>
    <mergeCell ref="I176:I177"/>
    <mergeCell ref="J176:J177"/>
    <mergeCell ref="K176:K177"/>
    <mergeCell ref="P174:P175"/>
    <mergeCell ref="A176:A177"/>
    <mergeCell ref="B176:B177"/>
    <mergeCell ref="C176:C177"/>
    <mergeCell ref="E176:E177"/>
    <mergeCell ref="F176:F177"/>
    <mergeCell ref="G176:G177"/>
    <mergeCell ref="A180:A181"/>
    <mergeCell ref="B180:B181"/>
    <mergeCell ref="C180:C181"/>
    <mergeCell ref="E180:E181"/>
    <mergeCell ref="F180:F181"/>
    <mergeCell ref="L182:M183"/>
    <mergeCell ref="N182:N183"/>
    <mergeCell ref="O182:O183"/>
    <mergeCell ref="A182:A183"/>
    <mergeCell ref="B182:B183"/>
    <mergeCell ref="C182:C183"/>
    <mergeCell ref="E182:E183"/>
    <mergeCell ref="F182:F183"/>
    <mergeCell ref="L178:M179"/>
    <mergeCell ref="N178:N179"/>
    <mergeCell ref="O178:O179"/>
    <mergeCell ref="A178:A179"/>
    <mergeCell ref="B178:B179"/>
    <mergeCell ref="C178:C179"/>
    <mergeCell ref="E178:E179"/>
    <mergeCell ref="F178:F179"/>
    <mergeCell ref="G178:G179"/>
    <mergeCell ref="H178:H179"/>
    <mergeCell ref="I178:I179"/>
    <mergeCell ref="J178:J179"/>
    <mergeCell ref="K178:K179"/>
    <mergeCell ref="F184:F185"/>
    <mergeCell ref="G184:G185"/>
    <mergeCell ref="O180:O181"/>
    <mergeCell ref="P180:P181"/>
    <mergeCell ref="E186:E187"/>
    <mergeCell ref="F186:F187"/>
    <mergeCell ref="G186:G187"/>
    <mergeCell ref="P182:P183"/>
    <mergeCell ref="H180:H181"/>
    <mergeCell ref="I180:I181"/>
    <mergeCell ref="J180:J181"/>
    <mergeCell ref="K180:K181"/>
    <mergeCell ref="L180:M181"/>
    <mergeCell ref="N180:N181"/>
    <mergeCell ref="G180:G181"/>
    <mergeCell ref="G182:G183"/>
    <mergeCell ref="P178:P179"/>
    <mergeCell ref="P188:P189"/>
    <mergeCell ref="H186:H187"/>
    <mergeCell ref="I186:I187"/>
    <mergeCell ref="J186:J187"/>
    <mergeCell ref="K186:K187"/>
    <mergeCell ref="H188:H189"/>
    <mergeCell ref="I188:I189"/>
    <mergeCell ref="J188:J189"/>
    <mergeCell ref="K188:K189"/>
    <mergeCell ref="P186:P187"/>
    <mergeCell ref="A188:A189"/>
    <mergeCell ref="B188:B189"/>
    <mergeCell ref="C188:C189"/>
    <mergeCell ref="E188:E189"/>
    <mergeCell ref="F188:F189"/>
    <mergeCell ref="G188:G189"/>
    <mergeCell ref="H182:H183"/>
    <mergeCell ref="I182:I183"/>
    <mergeCell ref="J182:J183"/>
    <mergeCell ref="K182:K183"/>
    <mergeCell ref="J184:J185"/>
    <mergeCell ref="K184:K185"/>
    <mergeCell ref="L184:M185"/>
    <mergeCell ref="N184:N185"/>
    <mergeCell ref="O184:O185"/>
    <mergeCell ref="P184:P185"/>
    <mergeCell ref="H184:H185"/>
    <mergeCell ref="I184:I185"/>
    <mergeCell ref="A184:A185"/>
    <mergeCell ref="B184:B185"/>
    <mergeCell ref="C184:C185"/>
    <mergeCell ref="E184:E185"/>
    <mergeCell ref="B190:B191"/>
    <mergeCell ref="C190:C191"/>
    <mergeCell ref="E190:E191"/>
    <mergeCell ref="F190:F191"/>
    <mergeCell ref="G190:G191"/>
    <mergeCell ref="H190:H191"/>
    <mergeCell ref="I190:I191"/>
    <mergeCell ref="J190:J191"/>
    <mergeCell ref="K190:K191"/>
    <mergeCell ref="L186:M187"/>
    <mergeCell ref="N186:N187"/>
    <mergeCell ref="O186:O187"/>
    <mergeCell ref="A186:A187"/>
    <mergeCell ref="B186:B187"/>
    <mergeCell ref="C186:C187"/>
    <mergeCell ref="L188:M189"/>
    <mergeCell ref="N188:N189"/>
    <mergeCell ref="O188:O189"/>
    <mergeCell ref="O192:O193"/>
    <mergeCell ref="P192:P193"/>
    <mergeCell ref="E198:E199"/>
    <mergeCell ref="F198:F199"/>
    <mergeCell ref="G198:G199"/>
    <mergeCell ref="P194:P195"/>
    <mergeCell ref="H192:H193"/>
    <mergeCell ref="I192:I193"/>
    <mergeCell ref="J192:J193"/>
    <mergeCell ref="K192:K193"/>
    <mergeCell ref="L192:M193"/>
    <mergeCell ref="N192:N193"/>
    <mergeCell ref="G192:G193"/>
    <mergeCell ref="G194:G195"/>
    <mergeCell ref="P190:P191"/>
    <mergeCell ref="A192:A193"/>
    <mergeCell ref="B192:B193"/>
    <mergeCell ref="C192:C193"/>
    <mergeCell ref="E192:E193"/>
    <mergeCell ref="F192:F193"/>
    <mergeCell ref="L194:M195"/>
    <mergeCell ref="N194:N195"/>
    <mergeCell ref="O194:O195"/>
    <mergeCell ref="A194:A195"/>
    <mergeCell ref="B194:B195"/>
    <mergeCell ref="C194:C195"/>
    <mergeCell ref="E194:E195"/>
    <mergeCell ref="F194:F195"/>
    <mergeCell ref="L190:M191"/>
    <mergeCell ref="N190:N191"/>
    <mergeCell ref="O190:O191"/>
    <mergeCell ref="A190:A191"/>
    <mergeCell ref="A200:A201"/>
    <mergeCell ref="B200:B201"/>
    <mergeCell ref="C200:C201"/>
    <mergeCell ref="E200:E201"/>
    <mergeCell ref="F200:F201"/>
    <mergeCell ref="G200:G201"/>
    <mergeCell ref="H194:H195"/>
    <mergeCell ref="I194:I195"/>
    <mergeCell ref="J194:J195"/>
    <mergeCell ref="K194:K195"/>
    <mergeCell ref="J196:J197"/>
    <mergeCell ref="K196:K197"/>
    <mergeCell ref="L196:M197"/>
    <mergeCell ref="N196:N197"/>
    <mergeCell ref="O196:O197"/>
    <mergeCell ref="P196:P197"/>
    <mergeCell ref="H196:H197"/>
    <mergeCell ref="I196:I197"/>
    <mergeCell ref="A196:A197"/>
    <mergeCell ref="B196:B197"/>
    <mergeCell ref="C196:C197"/>
    <mergeCell ref="E196:E197"/>
    <mergeCell ref="F196:F197"/>
    <mergeCell ref="G196:G197"/>
    <mergeCell ref="P204:P205"/>
    <mergeCell ref="H202:H203"/>
    <mergeCell ref="I202:I203"/>
    <mergeCell ref="J202:J203"/>
    <mergeCell ref="K202:K203"/>
    <mergeCell ref="L202:M203"/>
    <mergeCell ref="P202:P203"/>
    <mergeCell ref="A204:A205"/>
    <mergeCell ref="B204:B205"/>
    <mergeCell ref="C204:C205"/>
    <mergeCell ref="E204:E205"/>
    <mergeCell ref="F204:F205"/>
    <mergeCell ref="G204:G205"/>
    <mergeCell ref="L198:M199"/>
    <mergeCell ref="N198:N199"/>
    <mergeCell ref="O198:O199"/>
    <mergeCell ref="A198:A199"/>
    <mergeCell ref="B198:B199"/>
    <mergeCell ref="C198:C199"/>
    <mergeCell ref="L200:M201"/>
    <mergeCell ref="N200:N201"/>
    <mergeCell ref="O200:O201"/>
    <mergeCell ref="P200:P201"/>
    <mergeCell ref="H198:H199"/>
    <mergeCell ref="I198:I199"/>
    <mergeCell ref="J198:J199"/>
    <mergeCell ref="K198:K199"/>
    <mergeCell ref="H200:H201"/>
    <mergeCell ref="I200:I201"/>
    <mergeCell ref="J200:J201"/>
    <mergeCell ref="K200:K201"/>
    <mergeCell ref="P198:P199"/>
    <mergeCell ref="B206:B207"/>
    <mergeCell ref="C206:C207"/>
    <mergeCell ref="E206:E207"/>
    <mergeCell ref="F206:F207"/>
    <mergeCell ref="G206:G207"/>
    <mergeCell ref="I206:I207"/>
    <mergeCell ref="J206:J207"/>
    <mergeCell ref="K206:K207"/>
    <mergeCell ref="L206:M207"/>
    <mergeCell ref="N206:N207"/>
    <mergeCell ref="H204:H205"/>
    <mergeCell ref="I204:I205"/>
    <mergeCell ref="N202:N203"/>
    <mergeCell ref="O202:O203"/>
    <mergeCell ref="A202:A203"/>
    <mergeCell ref="B202:B203"/>
    <mergeCell ref="C202:C203"/>
    <mergeCell ref="E202:E203"/>
    <mergeCell ref="F202:F203"/>
    <mergeCell ref="G202:G203"/>
    <mergeCell ref="N204:N205"/>
    <mergeCell ref="O204:O205"/>
    <mergeCell ref="K212:K213"/>
    <mergeCell ref="L212:M213"/>
    <mergeCell ref="N212:N213"/>
    <mergeCell ref="O212:O213"/>
    <mergeCell ref="O53:O54"/>
    <mergeCell ref="H212:H213"/>
    <mergeCell ref="J208:J209"/>
    <mergeCell ref="K208:K209"/>
    <mergeCell ref="L208:M209"/>
    <mergeCell ref="N208:N209"/>
    <mergeCell ref="O208:O209"/>
    <mergeCell ref="P208:P209"/>
    <mergeCell ref="H208:H209"/>
    <mergeCell ref="I208:I209"/>
    <mergeCell ref="A208:A209"/>
    <mergeCell ref="B208:B209"/>
    <mergeCell ref="C208:C209"/>
    <mergeCell ref="E208:E209"/>
    <mergeCell ref="F208:F209"/>
    <mergeCell ref="G208:G209"/>
    <mergeCell ref="J204:J205"/>
    <mergeCell ref="K204:K205"/>
    <mergeCell ref="L204:M205"/>
    <mergeCell ref="A210:A211"/>
    <mergeCell ref="B210:B211"/>
    <mergeCell ref="C210:C211"/>
    <mergeCell ref="E210:E211"/>
    <mergeCell ref="F210:F211"/>
    <mergeCell ref="G210:G211"/>
    <mergeCell ref="H206:H207"/>
    <mergeCell ref="O206:O207"/>
    <mergeCell ref="A206:A207"/>
    <mergeCell ref="P210:P211"/>
    <mergeCell ref="A212:A213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G214:G215"/>
    <mergeCell ref="P206:P207"/>
    <mergeCell ref="H214:H215"/>
    <mergeCell ref="I214:I215"/>
    <mergeCell ref="J214:J215"/>
    <mergeCell ref="K214:K215"/>
    <mergeCell ref="P214:P215"/>
    <mergeCell ref="L214:M215"/>
    <mergeCell ref="N214:N215"/>
    <mergeCell ref="O214:O215"/>
    <mergeCell ref="P212:P213"/>
    <mergeCell ref="H210:H211"/>
    <mergeCell ref="I210:I211"/>
    <mergeCell ref="J210:J211"/>
    <mergeCell ref="K210:K211"/>
    <mergeCell ref="L210:M211"/>
    <mergeCell ref="N210:N211"/>
    <mergeCell ref="O210:O211"/>
    <mergeCell ref="I212:I213"/>
    <mergeCell ref="J212:J213"/>
    <mergeCell ref="A31:A32"/>
    <mergeCell ref="B31:B32"/>
    <mergeCell ref="C31:C32"/>
    <mergeCell ref="E31:E32"/>
    <mergeCell ref="F31:F32"/>
    <mergeCell ref="G31:G32"/>
    <mergeCell ref="H37:H38"/>
    <mergeCell ref="I37:I38"/>
    <mergeCell ref="J37:J38"/>
    <mergeCell ref="K37:K38"/>
    <mergeCell ref="J35:J36"/>
    <mergeCell ref="K35:K36"/>
    <mergeCell ref="H33:H34"/>
    <mergeCell ref="I33:I34"/>
    <mergeCell ref="J33:J34"/>
    <mergeCell ref="K33:K34"/>
    <mergeCell ref="G45:G46"/>
    <mergeCell ref="A33:A34"/>
    <mergeCell ref="B33:B34"/>
    <mergeCell ref="C33:C34"/>
    <mergeCell ref="E33:E34"/>
    <mergeCell ref="F33:F34"/>
    <mergeCell ref="I31:I32"/>
    <mergeCell ref="J31:J32"/>
    <mergeCell ref="K31:K32"/>
    <mergeCell ref="A45:A46"/>
    <mergeCell ref="B45:B46"/>
    <mergeCell ref="C45:C46"/>
    <mergeCell ref="E45:E46"/>
    <mergeCell ref="F45:F46"/>
    <mergeCell ref="H41:H42"/>
    <mergeCell ref="I41:I42"/>
    <mergeCell ref="F49:F50"/>
    <mergeCell ref="G49:G50"/>
    <mergeCell ref="L51:M52"/>
    <mergeCell ref="N51:N52"/>
    <mergeCell ref="O51:O52"/>
    <mergeCell ref="A51:A52"/>
    <mergeCell ref="O57:O58"/>
    <mergeCell ref="H61:H62"/>
    <mergeCell ref="I61:I62"/>
    <mergeCell ref="J61:J62"/>
    <mergeCell ref="K61:K62"/>
    <mergeCell ref="H59:H60"/>
    <mergeCell ref="H57:H58"/>
    <mergeCell ref="G59:G60"/>
    <mergeCell ref="A57:A58"/>
    <mergeCell ref="B57:B58"/>
    <mergeCell ref="C57:C58"/>
    <mergeCell ref="H53:H54"/>
    <mergeCell ref="I53:I54"/>
    <mergeCell ref="J53:J54"/>
    <mergeCell ref="K53:K54"/>
    <mergeCell ref="L53:M54"/>
    <mergeCell ref="N53:N54"/>
    <mergeCell ref="L55:M56"/>
    <mergeCell ref="N55:N56"/>
    <mergeCell ref="O55:O56"/>
    <mergeCell ref="H49:H50"/>
    <mergeCell ref="H51:H52"/>
    <mergeCell ref="J49:J50"/>
    <mergeCell ref="K49:K50"/>
    <mergeCell ref="L49:M50"/>
    <mergeCell ref="N49:N50"/>
    <mergeCell ref="P69:P70"/>
    <mergeCell ref="P65:P66"/>
    <mergeCell ref="P63:P64"/>
    <mergeCell ref="L28:M28"/>
    <mergeCell ref="I57:I58"/>
    <mergeCell ref="I63:I64"/>
    <mergeCell ref="O59:O60"/>
    <mergeCell ref="L59:M60"/>
    <mergeCell ref="N59:N60"/>
    <mergeCell ref="H31:H32"/>
    <mergeCell ref="O31:O32"/>
    <mergeCell ref="P31:P32"/>
    <mergeCell ref="O35:O36"/>
    <mergeCell ref="L31:M32"/>
    <mergeCell ref="N31:N32"/>
    <mergeCell ref="O45:O46"/>
    <mergeCell ref="P51:P52"/>
    <mergeCell ref="I51:I52"/>
    <mergeCell ref="J51:J52"/>
    <mergeCell ref="P47:P48"/>
    <mergeCell ref="H47:H48"/>
    <mergeCell ref="I47:I48"/>
    <mergeCell ref="J47:J48"/>
    <mergeCell ref="K47:K48"/>
    <mergeCell ref="P45:P46"/>
    <mergeCell ref="P43:P44"/>
    <mergeCell ref="J41:J42"/>
    <mergeCell ref="K41:K42"/>
    <mergeCell ref="H43:H44"/>
    <mergeCell ref="K51:K52"/>
    <mergeCell ref="P49:P50"/>
    <mergeCell ref="P57:P58"/>
    <mergeCell ref="B4:C4"/>
    <mergeCell ref="B5:C5"/>
    <mergeCell ref="B6:C6"/>
    <mergeCell ref="B7:C7"/>
    <mergeCell ref="B8:C8"/>
    <mergeCell ref="B9:C9"/>
    <mergeCell ref="B10:C10"/>
    <mergeCell ref="B11:C11"/>
    <mergeCell ref="H103:H104"/>
    <mergeCell ref="I103:I104"/>
    <mergeCell ref="J111:J112"/>
    <mergeCell ref="K111:K112"/>
    <mergeCell ref="P61:P62"/>
    <mergeCell ref="L61:M62"/>
    <mergeCell ref="N61:N62"/>
    <mergeCell ref="O61:O62"/>
    <mergeCell ref="P105:P106"/>
    <mergeCell ref="L103:M104"/>
    <mergeCell ref="J103:J104"/>
    <mergeCell ref="K103:K104"/>
    <mergeCell ref="N91:N92"/>
    <mergeCell ref="O91:O92"/>
    <mergeCell ref="J63:J64"/>
    <mergeCell ref="K63:K64"/>
    <mergeCell ref="J105:J106"/>
    <mergeCell ref="K105:K106"/>
    <mergeCell ref="L105:M106"/>
    <mergeCell ref="N105:N106"/>
    <mergeCell ref="O105:O106"/>
    <mergeCell ref="P71:P72"/>
    <mergeCell ref="P91:P92"/>
    <mergeCell ref="O69:O70"/>
  </mergeCells>
  <conditionalFormatting sqref="E29:E215">
    <cfRule type="cellIs" dxfId="2" priority="124" stopIfTrue="1" operator="equal">
      <formula>#REF!</formula>
    </cfRule>
    <cfRule type="cellIs" dxfId="1" priority="125" stopIfTrue="1" operator="lessThanOrEqual">
      <formula>#REF!</formula>
    </cfRule>
    <cfRule type="cellIs" dxfId="0" priority="126" stopIfTrue="1" operator="greaterThan">
      <formula>#REF!</formula>
    </cfRule>
  </conditionalFormatting>
  <dataValidations count="3">
    <dataValidation type="list" allowBlank="1" showInputMessage="1" showErrorMessage="1" sqref="C113:C215" xr:uid="{00000000-0002-0000-0100-000000000000}">
      <formula1>Список</formula1>
    </dataValidation>
    <dataValidation type="list" allowBlank="1" showInputMessage="1" showErrorMessage="1" sqref="WVF982880:WVF982883 C65376:C65379 IT65376:IT65379 SP65376:SP65379 ACL65376:ACL65379 AMH65376:AMH65379 AWD65376:AWD65379 BFZ65376:BFZ65379 BPV65376:BPV65379 BZR65376:BZR65379 CJN65376:CJN65379 CTJ65376:CTJ65379 DDF65376:DDF65379 DNB65376:DNB65379 DWX65376:DWX65379 EGT65376:EGT65379 EQP65376:EQP65379 FAL65376:FAL65379 FKH65376:FKH65379 FUD65376:FUD65379 GDZ65376:GDZ65379 GNV65376:GNV65379 GXR65376:GXR65379 HHN65376:HHN65379 HRJ65376:HRJ65379 IBF65376:IBF65379 ILB65376:ILB65379 IUX65376:IUX65379 JET65376:JET65379 JOP65376:JOP65379 JYL65376:JYL65379 KIH65376:KIH65379 KSD65376:KSD65379 LBZ65376:LBZ65379 LLV65376:LLV65379 LVR65376:LVR65379 MFN65376:MFN65379 MPJ65376:MPJ65379 MZF65376:MZF65379 NJB65376:NJB65379 NSX65376:NSX65379 OCT65376:OCT65379 OMP65376:OMP65379 OWL65376:OWL65379 PGH65376:PGH65379 PQD65376:PQD65379 PZZ65376:PZZ65379 QJV65376:QJV65379 QTR65376:QTR65379 RDN65376:RDN65379 RNJ65376:RNJ65379 RXF65376:RXF65379 SHB65376:SHB65379 SQX65376:SQX65379 TAT65376:TAT65379 TKP65376:TKP65379 TUL65376:TUL65379 UEH65376:UEH65379 UOD65376:UOD65379 UXZ65376:UXZ65379 VHV65376:VHV65379 VRR65376:VRR65379 WBN65376:WBN65379 WLJ65376:WLJ65379 WVF65376:WVF65379 C130912:C130915 IT130912:IT130915 SP130912:SP130915 ACL130912:ACL130915 AMH130912:AMH130915 AWD130912:AWD130915 BFZ130912:BFZ130915 BPV130912:BPV130915 BZR130912:BZR130915 CJN130912:CJN130915 CTJ130912:CTJ130915 DDF130912:DDF130915 DNB130912:DNB130915 DWX130912:DWX130915 EGT130912:EGT130915 EQP130912:EQP130915 FAL130912:FAL130915 FKH130912:FKH130915 FUD130912:FUD130915 GDZ130912:GDZ130915 GNV130912:GNV130915 GXR130912:GXR130915 HHN130912:HHN130915 HRJ130912:HRJ130915 IBF130912:IBF130915 ILB130912:ILB130915 IUX130912:IUX130915 JET130912:JET130915 JOP130912:JOP130915 JYL130912:JYL130915 KIH130912:KIH130915 KSD130912:KSD130915 LBZ130912:LBZ130915 LLV130912:LLV130915 LVR130912:LVR130915 MFN130912:MFN130915 MPJ130912:MPJ130915 MZF130912:MZF130915 NJB130912:NJB130915 NSX130912:NSX130915 OCT130912:OCT130915 OMP130912:OMP130915 OWL130912:OWL130915 PGH130912:PGH130915 PQD130912:PQD130915 PZZ130912:PZZ130915 QJV130912:QJV130915 QTR130912:QTR130915 RDN130912:RDN130915 RNJ130912:RNJ130915 RXF130912:RXF130915 SHB130912:SHB130915 SQX130912:SQX130915 TAT130912:TAT130915 TKP130912:TKP130915 TUL130912:TUL130915 UEH130912:UEH130915 UOD130912:UOD130915 UXZ130912:UXZ130915 VHV130912:VHV130915 VRR130912:VRR130915 WBN130912:WBN130915 WLJ130912:WLJ130915 WVF130912:WVF130915 C196448:C196451 IT196448:IT196451 SP196448:SP196451 ACL196448:ACL196451 AMH196448:AMH196451 AWD196448:AWD196451 BFZ196448:BFZ196451 BPV196448:BPV196451 BZR196448:BZR196451 CJN196448:CJN196451 CTJ196448:CTJ196451 DDF196448:DDF196451 DNB196448:DNB196451 DWX196448:DWX196451 EGT196448:EGT196451 EQP196448:EQP196451 FAL196448:FAL196451 FKH196448:FKH196451 FUD196448:FUD196451 GDZ196448:GDZ196451 GNV196448:GNV196451 GXR196448:GXR196451 HHN196448:HHN196451 HRJ196448:HRJ196451 IBF196448:IBF196451 ILB196448:ILB196451 IUX196448:IUX196451 JET196448:JET196451 JOP196448:JOP196451 JYL196448:JYL196451 KIH196448:KIH196451 KSD196448:KSD196451 LBZ196448:LBZ196451 LLV196448:LLV196451 LVR196448:LVR196451 MFN196448:MFN196451 MPJ196448:MPJ196451 MZF196448:MZF196451 NJB196448:NJB196451 NSX196448:NSX196451 OCT196448:OCT196451 OMP196448:OMP196451 OWL196448:OWL196451 PGH196448:PGH196451 PQD196448:PQD196451 PZZ196448:PZZ196451 QJV196448:QJV196451 QTR196448:QTR196451 RDN196448:RDN196451 RNJ196448:RNJ196451 RXF196448:RXF196451 SHB196448:SHB196451 SQX196448:SQX196451 TAT196448:TAT196451 TKP196448:TKP196451 TUL196448:TUL196451 UEH196448:UEH196451 UOD196448:UOD196451 UXZ196448:UXZ196451 VHV196448:VHV196451 VRR196448:VRR196451 WBN196448:WBN196451 WLJ196448:WLJ196451 WVF196448:WVF196451 C261984:C261987 IT261984:IT261987 SP261984:SP261987 ACL261984:ACL261987 AMH261984:AMH261987 AWD261984:AWD261987 BFZ261984:BFZ261987 BPV261984:BPV261987 BZR261984:BZR261987 CJN261984:CJN261987 CTJ261984:CTJ261987 DDF261984:DDF261987 DNB261984:DNB261987 DWX261984:DWX261987 EGT261984:EGT261987 EQP261984:EQP261987 FAL261984:FAL261987 FKH261984:FKH261987 FUD261984:FUD261987 GDZ261984:GDZ261987 GNV261984:GNV261987 GXR261984:GXR261987 HHN261984:HHN261987 HRJ261984:HRJ261987 IBF261984:IBF261987 ILB261984:ILB261987 IUX261984:IUX261987 JET261984:JET261987 JOP261984:JOP261987 JYL261984:JYL261987 KIH261984:KIH261987 KSD261984:KSD261987 LBZ261984:LBZ261987 LLV261984:LLV261987 LVR261984:LVR261987 MFN261984:MFN261987 MPJ261984:MPJ261987 MZF261984:MZF261987 NJB261984:NJB261987 NSX261984:NSX261987 OCT261984:OCT261987 OMP261984:OMP261987 OWL261984:OWL261987 PGH261984:PGH261987 PQD261984:PQD261987 PZZ261984:PZZ261987 QJV261984:QJV261987 QTR261984:QTR261987 RDN261984:RDN261987 RNJ261984:RNJ261987 RXF261984:RXF261987 SHB261984:SHB261987 SQX261984:SQX261987 TAT261984:TAT261987 TKP261984:TKP261987 TUL261984:TUL261987 UEH261984:UEH261987 UOD261984:UOD261987 UXZ261984:UXZ261987 VHV261984:VHV261987 VRR261984:VRR261987 WBN261984:WBN261987 WLJ261984:WLJ261987 WVF261984:WVF261987 C327520:C327523 IT327520:IT327523 SP327520:SP327523 ACL327520:ACL327523 AMH327520:AMH327523 AWD327520:AWD327523 BFZ327520:BFZ327523 BPV327520:BPV327523 BZR327520:BZR327523 CJN327520:CJN327523 CTJ327520:CTJ327523 DDF327520:DDF327523 DNB327520:DNB327523 DWX327520:DWX327523 EGT327520:EGT327523 EQP327520:EQP327523 FAL327520:FAL327523 FKH327520:FKH327523 FUD327520:FUD327523 GDZ327520:GDZ327523 GNV327520:GNV327523 GXR327520:GXR327523 HHN327520:HHN327523 HRJ327520:HRJ327523 IBF327520:IBF327523 ILB327520:ILB327523 IUX327520:IUX327523 JET327520:JET327523 JOP327520:JOP327523 JYL327520:JYL327523 KIH327520:KIH327523 KSD327520:KSD327523 LBZ327520:LBZ327523 LLV327520:LLV327523 LVR327520:LVR327523 MFN327520:MFN327523 MPJ327520:MPJ327523 MZF327520:MZF327523 NJB327520:NJB327523 NSX327520:NSX327523 OCT327520:OCT327523 OMP327520:OMP327523 OWL327520:OWL327523 PGH327520:PGH327523 PQD327520:PQD327523 PZZ327520:PZZ327523 QJV327520:QJV327523 QTR327520:QTR327523 RDN327520:RDN327523 RNJ327520:RNJ327523 RXF327520:RXF327523 SHB327520:SHB327523 SQX327520:SQX327523 TAT327520:TAT327523 TKP327520:TKP327523 TUL327520:TUL327523 UEH327520:UEH327523 UOD327520:UOD327523 UXZ327520:UXZ327523 VHV327520:VHV327523 VRR327520:VRR327523 WBN327520:WBN327523 WLJ327520:WLJ327523 WVF327520:WVF327523 C393056:C393059 IT393056:IT393059 SP393056:SP393059 ACL393056:ACL393059 AMH393056:AMH393059 AWD393056:AWD393059 BFZ393056:BFZ393059 BPV393056:BPV393059 BZR393056:BZR393059 CJN393056:CJN393059 CTJ393056:CTJ393059 DDF393056:DDF393059 DNB393056:DNB393059 DWX393056:DWX393059 EGT393056:EGT393059 EQP393056:EQP393059 FAL393056:FAL393059 FKH393056:FKH393059 FUD393056:FUD393059 GDZ393056:GDZ393059 GNV393056:GNV393059 GXR393056:GXR393059 HHN393056:HHN393059 HRJ393056:HRJ393059 IBF393056:IBF393059 ILB393056:ILB393059 IUX393056:IUX393059 JET393056:JET393059 JOP393056:JOP393059 JYL393056:JYL393059 KIH393056:KIH393059 KSD393056:KSD393059 LBZ393056:LBZ393059 LLV393056:LLV393059 LVR393056:LVR393059 MFN393056:MFN393059 MPJ393056:MPJ393059 MZF393056:MZF393059 NJB393056:NJB393059 NSX393056:NSX393059 OCT393056:OCT393059 OMP393056:OMP393059 OWL393056:OWL393059 PGH393056:PGH393059 PQD393056:PQD393059 PZZ393056:PZZ393059 QJV393056:QJV393059 QTR393056:QTR393059 RDN393056:RDN393059 RNJ393056:RNJ393059 RXF393056:RXF393059 SHB393056:SHB393059 SQX393056:SQX393059 TAT393056:TAT393059 TKP393056:TKP393059 TUL393056:TUL393059 UEH393056:UEH393059 UOD393056:UOD393059 UXZ393056:UXZ393059 VHV393056:VHV393059 VRR393056:VRR393059 WBN393056:WBN393059 WLJ393056:WLJ393059 WVF393056:WVF393059 C458592:C458595 IT458592:IT458595 SP458592:SP458595 ACL458592:ACL458595 AMH458592:AMH458595 AWD458592:AWD458595 BFZ458592:BFZ458595 BPV458592:BPV458595 BZR458592:BZR458595 CJN458592:CJN458595 CTJ458592:CTJ458595 DDF458592:DDF458595 DNB458592:DNB458595 DWX458592:DWX458595 EGT458592:EGT458595 EQP458592:EQP458595 FAL458592:FAL458595 FKH458592:FKH458595 FUD458592:FUD458595 GDZ458592:GDZ458595 GNV458592:GNV458595 GXR458592:GXR458595 HHN458592:HHN458595 HRJ458592:HRJ458595 IBF458592:IBF458595 ILB458592:ILB458595 IUX458592:IUX458595 JET458592:JET458595 JOP458592:JOP458595 JYL458592:JYL458595 KIH458592:KIH458595 KSD458592:KSD458595 LBZ458592:LBZ458595 LLV458592:LLV458595 LVR458592:LVR458595 MFN458592:MFN458595 MPJ458592:MPJ458595 MZF458592:MZF458595 NJB458592:NJB458595 NSX458592:NSX458595 OCT458592:OCT458595 OMP458592:OMP458595 OWL458592:OWL458595 PGH458592:PGH458595 PQD458592:PQD458595 PZZ458592:PZZ458595 QJV458592:QJV458595 QTR458592:QTR458595 RDN458592:RDN458595 RNJ458592:RNJ458595 RXF458592:RXF458595 SHB458592:SHB458595 SQX458592:SQX458595 TAT458592:TAT458595 TKP458592:TKP458595 TUL458592:TUL458595 UEH458592:UEH458595 UOD458592:UOD458595 UXZ458592:UXZ458595 VHV458592:VHV458595 VRR458592:VRR458595 WBN458592:WBN458595 WLJ458592:WLJ458595 WVF458592:WVF458595 C524128:C524131 IT524128:IT524131 SP524128:SP524131 ACL524128:ACL524131 AMH524128:AMH524131 AWD524128:AWD524131 BFZ524128:BFZ524131 BPV524128:BPV524131 BZR524128:BZR524131 CJN524128:CJN524131 CTJ524128:CTJ524131 DDF524128:DDF524131 DNB524128:DNB524131 DWX524128:DWX524131 EGT524128:EGT524131 EQP524128:EQP524131 FAL524128:FAL524131 FKH524128:FKH524131 FUD524128:FUD524131 GDZ524128:GDZ524131 GNV524128:GNV524131 GXR524128:GXR524131 HHN524128:HHN524131 HRJ524128:HRJ524131 IBF524128:IBF524131 ILB524128:ILB524131 IUX524128:IUX524131 JET524128:JET524131 JOP524128:JOP524131 JYL524128:JYL524131 KIH524128:KIH524131 KSD524128:KSD524131 LBZ524128:LBZ524131 LLV524128:LLV524131 LVR524128:LVR524131 MFN524128:MFN524131 MPJ524128:MPJ524131 MZF524128:MZF524131 NJB524128:NJB524131 NSX524128:NSX524131 OCT524128:OCT524131 OMP524128:OMP524131 OWL524128:OWL524131 PGH524128:PGH524131 PQD524128:PQD524131 PZZ524128:PZZ524131 QJV524128:QJV524131 QTR524128:QTR524131 RDN524128:RDN524131 RNJ524128:RNJ524131 RXF524128:RXF524131 SHB524128:SHB524131 SQX524128:SQX524131 TAT524128:TAT524131 TKP524128:TKP524131 TUL524128:TUL524131 UEH524128:UEH524131 UOD524128:UOD524131 UXZ524128:UXZ524131 VHV524128:VHV524131 VRR524128:VRR524131 WBN524128:WBN524131 WLJ524128:WLJ524131 WVF524128:WVF524131 C589664:C589667 IT589664:IT589667 SP589664:SP589667 ACL589664:ACL589667 AMH589664:AMH589667 AWD589664:AWD589667 BFZ589664:BFZ589667 BPV589664:BPV589667 BZR589664:BZR589667 CJN589664:CJN589667 CTJ589664:CTJ589667 DDF589664:DDF589667 DNB589664:DNB589667 DWX589664:DWX589667 EGT589664:EGT589667 EQP589664:EQP589667 FAL589664:FAL589667 FKH589664:FKH589667 FUD589664:FUD589667 GDZ589664:GDZ589667 GNV589664:GNV589667 GXR589664:GXR589667 HHN589664:HHN589667 HRJ589664:HRJ589667 IBF589664:IBF589667 ILB589664:ILB589667 IUX589664:IUX589667 JET589664:JET589667 JOP589664:JOP589667 JYL589664:JYL589667 KIH589664:KIH589667 KSD589664:KSD589667 LBZ589664:LBZ589667 LLV589664:LLV589667 LVR589664:LVR589667 MFN589664:MFN589667 MPJ589664:MPJ589667 MZF589664:MZF589667 NJB589664:NJB589667 NSX589664:NSX589667 OCT589664:OCT589667 OMP589664:OMP589667 OWL589664:OWL589667 PGH589664:PGH589667 PQD589664:PQD589667 PZZ589664:PZZ589667 QJV589664:QJV589667 QTR589664:QTR589667 RDN589664:RDN589667 RNJ589664:RNJ589667 RXF589664:RXF589667 SHB589664:SHB589667 SQX589664:SQX589667 TAT589664:TAT589667 TKP589664:TKP589667 TUL589664:TUL589667 UEH589664:UEH589667 UOD589664:UOD589667 UXZ589664:UXZ589667 VHV589664:VHV589667 VRR589664:VRR589667 WBN589664:WBN589667 WLJ589664:WLJ589667 WVF589664:WVF589667 C655200:C655203 IT655200:IT655203 SP655200:SP655203 ACL655200:ACL655203 AMH655200:AMH655203 AWD655200:AWD655203 BFZ655200:BFZ655203 BPV655200:BPV655203 BZR655200:BZR655203 CJN655200:CJN655203 CTJ655200:CTJ655203 DDF655200:DDF655203 DNB655200:DNB655203 DWX655200:DWX655203 EGT655200:EGT655203 EQP655200:EQP655203 FAL655200:FAL655203 FKH655200:FKH655203 FUD655200:FUD655203 GDZ655200:GDZ655203 GNV655200:GNV655203 GXR655200:GXR655203 HHN655200:HHN655203 HRJ655200:HRJ655203 IBF655200:IBF655203 ILB655200:ILB655203 IUX655200:IUX655203 JET655200:JET655203 JOP655200:JOP655203 JYL655200:JYL655203 KIH655200:KIH655203 KSD655200:KSD655203 LBZ655200:LBZ655203 LLV655200:LLV655203 LVR655200:LVR655203 MFN655200:MFN655203 MPJ655200:MPJ655203 MZF655200:MZF655203 NJB655200:NJB655203 NSX655200:NSX655203 OCT655200:OCT655203 OMP655200:OMP655203 OWL655200:OWL655203 PGH655200:PGH655203 PQD655200:PQD655203 PZZ655200:PZZ655203 QJV655200:QJV655203 QTR655200:QTR655203 RDN655200:RDN655203 RNJ655200:RNJ655203 RXF655200:RXF655203 SHB655200:SHB655203 SQX655200:SQX655203 TAT655200:TAT655203 TKP655200:TKP655203 TUL655200:TUL655203 UEH655200:UEH655203 UOD655200:UOD655203 UXZ655200:UXZ655203 VHV655200:VHV655203 VRR655200:VRR655203 WBN655200:WBN655203 WLJ655200:WLJ655203 WVF655200:WVF655203 C720736:C720739 IT720736:IT720739 SP720736:SP720739 ACL720736:ACL720739 AMH720736:AMH720739 AWD720736:AWD720739 BFZ720736:BFZ720739 BPV720736:BPV720739 BZR720736:BZR720739 CJN720736:CJN720739 CTJ720736:CTJ720739 DDF720736:DDF720739 DNB720736:DNB720739 DWX720736:DWX720739 EGT720736:EGT720739 EQP720736:EQP720739 FAL720736:FAL720739 FKH720736:FKH720739 FUD720736:FUD720739 GDZ720736:GDZ720739 GNV720736:GNV720739 GXR720736:GXR720739 HHN720736:HHN720739 HRJ720736:HRJ720739 IBF720736:IBF720739 ILB720736:ILB720739 IUX720736:IUX720739 JET720736:JET720739 JOP720736:JOP720739 JYL720736:JYL720739 KIH720736:KIH720739 KSD720736:KSD720739 LBZ720736:LBZ720739 LLV720736:LLV720739 LVR720736:LVR720739 MFN720736:MFN720739 MPJ720736:MPJ720739 MZF720736:MZF720739 NJB720736:NJB720739 NSX720736:NSX720739 OCT720736:OCT720739 OMP720736:OMP720739 OWL720736:OWL720739 PGH720736:PGH720739 PQD720736:PQD720739 PZZ720736:PZZ720739 QJV720736:QJV720739 QTR720736:QTR720739 RDN720736:RDN720739 RNJ720736:RNJ720739 RXF720736:RXF720739 SHB720736:SHB720739 SQX720736:SQX720739 TAT720736:TAT720739 TKP720736:TKP720739 TUL720736:TUL720739 UEH720736:UEH720739 UOD720736:UOD720739 UXZ720736:UXZ720739 VHV720736:VHV720739 VRR720736:VRR720739 WBN720736:WBN720739 WLJ720736:WLJ720739 WVF720736:WVF720739 C786272:C786275 IT786272:IT786275 SP786272:SP786275 ACL786272:ACL786275 AMH786272:AMH786275 AWD786272:AWD786275 BFZ786272:BFZ786275 BPV786272:BPV786275 BZR786272:BZR786275 CJN786272:CJN786275 CTJ786272:CTJ786275 DDF786272:DDF786275 DNB786272:DNB786275 DWX786272:DWX786275 EGT786272:EGT786275 EQP786272:EQP786275 FAL786272:FAL786275 FKH786272:FKH786275 FUD786272:FUD786275 GDZ786272:GDZ786275 GNV786272:GNV786275 GXR786272:GXR786275 HHN786272:HHN786275 HRJ786272:HRJ786275 IBF786272:IBF786275 ILB786272:ILB786275 IUX786272:IUX786275 JET786272:JET786275 JOP786272:JOP786275 JYL786272:JYL786275 KIH786272:KIH786275 KSD786272:KSD786275 LBZ786272:LBZ786275 LLV786272:LLV786275 LVR786272:LVR786275 MFN786272:MFN786275 MPJ786272:MPJ786275 MZF786272:MZF786275 NJB786272:NJB786275 NSX786272:NSX786275 OCT786272:OCT786275 OMP786272:OMP786275 OWL786272:OWL786275 PGH786272:PGH786275 PQD786272:PQD786275 PZZ786272:PZZ786275 QJV786272:QJV786275 QTR786272:QTR786275 RDN786272:RDN786275 RNJ786272:RNJ786275 RXF786272:RXF786275 SHB786272:SHB786275 SQX786272:SQX786275 TAT786272:TAT786275 TKP786272:TKP786275 TUL786272:TUL786275 UEH786272:UEH786275 UOD786272:UOD786275 UXZ786272:UXZ786275 VHV786272:VHV786275 VRR786272:VRR786275 WBN786272:WBN786275 WLJ786272:WLJ786275 WVF786272:WVF786275 C851808:C851811 IT851808:IT851811 SP851808:SP851811 ACL851808:ACL851811 AMH851808:AMH851811 AWD851808:AWD851811 BFZ851808:BFZ851811 BPV851808:BPV851811 BZR851808:BZR851811 CJN851808:CJN851811 CTJ851808:CTJ851811 DDF851808:DDF851811 DNB851808:DNB851811 DWX851808:DWX851811 EGT851808:EGT851811 EQP851808:EQP851811 FAL851808:FAL851811 FKH851808:FKH851811 FUD851808:FUD851811 GDZ851808:GDZ851811 GNV851808:GNV851811 GXR851808:GXR851811 HHN851808:HHN851811 HRJ851808:HRJ851811 IBF851808:IBF851811 ILB851808:ILB851811 IUX851808:IUX851811 JET851808:JET851811 JOP851808:JOP851811 JYL851808:JYL851811 KIH851808:KIH851811 KSD851808:KSD851811 LBZ851808:LBZ851811 LLV851808:LLV851811 LVR851808:LVR851811 MFN851808:MFN851811 MPJ851808:MPJ851811 MZF851808:MZF851811 NJB851808:NJB851811 NSX851808:NSX851811 OCT851808:OCT851811 OMP851808:OMP851811 OWL851808:OWL851811 PGH851808:PGH851811 PQD851808:PQD851811 PZZ851808:PZZ851811 QJV851808:QJV851811 QTR851808:QTR851811 RDN851808:RDN851811 RNJ851808:RNJ851811 RXF851808:RXF851811 SHB851808:SHB851811 SQX851808:SQX851811 TAT851808:TAT851811 TKP851808:TKP851811 TUL851808:TUL851811 UEH851808:UEH851811 UOD851808:UOD851811 UXZ851808:UXZ851811 VHV851808:VHV851811 VRR851808:VRR851811 WBN851808:WBN851811 WLJ851808:WLJ851811 WVF851808:WVF851811 C917344:C917347 IT917344:IT917347 SP917344:SP917347 ACL917344:ACL917347 AMH917344:AMH917347 AWD917344:AWD917347 BFZ917344:BFZ917347 BPV917344:BPV917347 BZR917344:BZR917347 CJN917344:CJN917347 CTJ917344:CTJ917347 DDF917344:DDF917347 DNB917344:DNB917347 DWX917344:DWX917347 EGT917344:EGT917347 EQP917344:EQP917347 FAL917344:FAL917347 FKH917344:FKH917347 FUD917344:FUD917347 GDZ917344:GDZ917347 GNV917344:GNV917347 GXR917344:GXR917347 HHN917344:HHN917347 HRJ917344:HRJ917347 IBF917344:IBF917347 ILB917344:ILB917347 IUX917344:IUX917347 JET917344:JET917347 JOP917344:JOP917347 JYL917344:JYL917347 KIH917344:KIH917347 KSD917344:KSD917347 LBZ917344:LBZ917347 LLV917344:LLV917347 LVR917344:LVR917347 MFN917344:MFN917347 MPJ917344:MPJ917347 MZF917344:MZF917347 NJB917344:NJB917347 NSX917344:NSX917347 OCT917344:OCT917347 OMP917344:OMP917347 OWL917344:OWL917347 PGH917344:PGH917347 PQD917344:PQD917347 PZZ917344:PZZ917347 QJV917344:QJV917347 QTR917344:QTR917347 RDN917344:RDN917347 RNJ917344:RNJ917347 RXF917344:RXF917347 SHB917344:SHB917347 SQX917344:SQX917347 TAT917344:TAT917347 TKP917344:TKP917347 TUL917344:TUL917347 UEH917344:UEH917347 UOD917344:UOD917347 UXZ917344:UXZ917347 VHV917344:VHV917347 VRR917344:VRR917347 WBN917344:WBN917347 WLJ917344:WLJ917347 WVF917344:WVF917347 C982880:C982883 IT982880:IT982883 SP982880:SP982883 ACL982880:ACL982883 AMH982880:AMH982883 AWD982880:AWD982883 BFZ982880:BFZ982883 BPV982880:BPV982883 BZR982880:BZR982883 CJN982880:CJN982883 CTJ982880:CTJ982883 DDF982880:DDF982883 DNB982880:DNB982883 DWX982880:DWX982883 EGT982880:EGT982883 EQP982880:EQP982883 FAL982880:FAL982883 FKH982880:FKH982883 FUD982880:FUD982883 GDZ982880:GDZ982883 GNV982880:GNV982883 GXR982880:GXR982883 HHN982880:HHN982883 HRJ982880:HRJ982883 IBF982880:IBF982883 ILB982880:ILB982883 IUX982880:IUX982883 JET982880:JET982883 JOP982880:JOP982883 JYL982880:JYL982883 KIH982880:KIH982883 KSD982880:KSD982883 LBZ982880:LBZ982883 LLV982880:LLV982883 LVR982880:LVR982883 MFN982880:MFN982883 MPJ982880:MPJ982883 MZF982880:MZF982883 NJB982880:NJB982883 NSX982880:NSX982883 OCT982880:OCT982883 OMP982880:OMP982883 OWL982880:OWL982883 PGH982880:PGH982883 PQD982880:PQD982883 PZZ982880:PZZ982883 QJV982880:QJV982883 QTR982880:QTR982883 RDN982880:RDN982883 RNJ982880:RNJ982883 RXF982880:RXF982883 SHB982880:SHB982883 SQX982880:SQX982883 TAT982880:TAT982883 TKP982880:TKP982883 TUL982880:TUL982883 UEH982880:UEH982883 UOD982880:UOD982883 UXZ982880:UXZ982883 VHV982880:VHV982883 VRR982880:VRR982883 WBN982880:WBN982883 WLJ982880:WLJ982883 WLJ29:WLJ215 WBN29:WBN215 VRR29:VRR215 VHV29:VHV215 UXZ29:UXZ215 UOD29:UOD215 UEH29:UEH215 TUL29:TUL215 TKP29:TKP215 TAT29:TAT215 SQX29:SQX215 SHB29:SHB215 RXF29:RXF215 RNJ29:RNJ215 RDN29:RDN215 QTR29:QTR215 QJV29:QJV215 PZZ29:PZZ215 PQD29:PQD215 PGH29:PGH215 OWL29:OWL215 OMP29:OMP215 OCT29:OCT215 NSX29:NSX215 NJB29:NJB215 MZF29:MZF215 MPJ29:MPJ215 MFN29:MFN215 LVR29:LVR215 LLV29:LLV215 LBZ29:LBZ215 KSD29:KSD215 KIH29:KIH215 JYL29:JYL215 JOP29:JOP215 JET29:JET215 IUX29:IUX215 ILB29:ILB215 IBF29:IBF215 HRJ29:HRJ215 HHN29:HHN215 GXR29:GXR215 GNV29:GNV215 GDZ29:GDZ215 FUD29:FUD215 FKH29:FKH215 FAL29:FAL215 EQP29:EQP215 EGT29:EGT215 DWX29:DWX215 DNB29:DNB215 DDF29:DDF215 CTJ29:CTJ215 CJN29:CJN215 BZR29:BZR215 BPV29:BPV215 BFZ29:BFZ215 AWD29:AWD215 AMH29:AMH215 ACL29:ACL215 SP29:SP215 IT29:IT215 WVF29:WVF215" xr:uid="{00000000-0002-0000-0100-000001000000}">
      <formula1>Группа</formula1>
    </dataValidation>
    <dataValidation type="list" allowBlank="1" showInputMessage="1" showErrorMessage="1" sqref="C29:C112" xr:uid="{00000000-0002-0000-0100-000002000000}">
      <formula1>Матрицы</formula1>
    </dataValidation>
  </dataValidations>
  <pageMargins left="0.31496062992125984" right="0.31496062992125984" top="0.35433070866141736" bottom="0.35433070866141736" header="0" footer="0"/>
  <pageSetup paperSize="9" scale="23" orientation="portrait" r:id="rId1"/>
  <headerFooter>
    <oddFooter>&amp;R&amp;"Verdana,обычный"&amp;10ОДО "КомПродСервис" стр. &amp;P</oddFooter>
  </headerFooter>
  <rowBreaks count="1" manualBreakCount="1">
    <brk id="27" min="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619125</xdr:colOff>
                    <xdr:row>222</xdr:row>
                    <xdr:rowOff>152400</xdr:rowOff>
                  </from>
                  <to>
                    <xdr:col>3</xdr:col>
                    <xdr:colOff>714375</xdr:colOff>
                    <xdr:row>224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Продоскрин_Тетрациклин</vt:lpstr>
      <vt:lpstr>Контроль правильности</vt:lpstr>
      <vt:lpstr>Матрицы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Ткачев Сергей</dc:creator>
  <cp:lastModifiedBy>Мария Александровна Захаревич</cp:lastModifiedBy>
  <dcterms:created xsi:type="dcterms:W3CDTF">2020-02-03T10:00:36Z</dcterms:created>
  <dcterms:modified xsi:type="dcterms:W3CDTF">2025-10-20T05:43:38Z</dcterms:modified>
</cp:coreProperties>
</file>