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X:\Программное обеспечение ТЕСТЫ и др\КомПродСервис\МУЛЬТИСКРИН\Верифицированные таблицы\Мультискрин микотоксины\"/>
    </mc:Choice>
  </mc:AlternateContent>
  <xr:revisionPtr revIDLastSave="0" documentId="13_ncr:1_{349C0393-E67C-4E14-BD74-519D3906D8E5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Расчет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9" i="1" l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28" i="1"/>
  <c r="H27" i="1"/>
  <c r="K66" i="1" l="1"/>
  <c r="K64" i="1"/>
  <c r="K62" i="1"/>
  <c r="K60" i="1"/>
  <c r="K58" i="1"/>
  <c r="K56" i="1"/>
  <c r="K54" i="1"/>
  <c r="K52" i="1"/>
  <c r="K50" i="1"/>
  <c r="K48" i="1"/>
  <c r="K46" i="1"/>
  <c r="K44" i="1"/>
  <c r="K42" i="1"/>
  <c r="K40" i="1"/>
  <c r="K38" i="1"/>
  <c r="K36" i="1"/>
  <c r="K34" i="1"/>
  <c r="K32" i="1"/>
  <c r="K30" i="1"/>
  <c r="K28" i="1"/>
  <c r="I27" i="1" l="1"/>
  <c r="I31" i="1"/>
  <c r="I65" i="1"/>
  <c r="I63" i="1"/>
  <c r="I61" i="1"/>
  <c r="I59" i="1"/>
  <c r="I57" i="1"/>
  <c r="I55" i="1"/>
  <c r="I53" i="1"/>
  <c r="I51" i="1"/>
  <c r="I49" i="1"/>
  <c r="I47" i="1"/>
  <c r="I45" i="1"/>
  <c r="I43" i="1"/>
  <c r="I41" i="1"/>
  <c r="I39" i="1"/>
  <c r="I37" i="1"/>
  <c r="I35" i="1"/>
  <c r="I33" i="1"/>
  <c r="I29" i="1"/>
  <c r="G25" i="1"/>
  <c r="G24" i="1"/>
  <c r="G23" i="1"/>
  <c r="G22" i="1"/>
  <c r="G21" i="1"/>
  <c r="H14" i="1"/>
  <c r="G14" i="1"/>
  <c r="F14" i="1"/>
  <c r="I14" i="1" s="1"/>
  <c r="H13" i="1"/>
  <c r="G13" i="1"/>
  <c r="F13" i="1"/>
  <c r="I13" i="1" s="1"/>
  <c r="H12" i="1"/>
  <c r="G12" i="1"/>
  <c r="F12" i="1"/>
  <c r="I12" i="1" s="1"/>
  <c r="H11" i="1"/>
  <c r="G11" i="1"/>
  <c r="F11" i="1"/>
  <c r="I11" i="1" s="1"/>
  <c r="G10" i="1"/>
  <c r="F10" i="1"/>
  <c r="H16" i="1" l="1"/>
  <c r="J34" i="1"/>
  <c r="J29" i="1"/>
  <c r="J27" i="1"/>
  <c r="J30" i="1"/>
  <c r="H22" i="1"/>
  <c r="J22" i="1" s="1"/>
  <c r="M22" i="1" s="1"/>
  <c r="H23" i="1"/>
  <c r="J23" i="1" s="1"/>
  <c r="M23" i="1" s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9" i="1"/>
  <c r="J61" i="1"/>
  <c r="J63" i="1"/>
  <c r="J65" i="1"/>
  <c r="J31" i="1"/>
  <c r="H24" i="1"/>
  <c r="J24" i="1" s="1"/>
  <c r="M24" i="1" s="1"/>
  <c r="H25" i="1"/>
  <c r="J25" i="1" s="1"/>
  <c r="M25" i="1" s="1"/>
  <c r="J32" i="1"/>
  <c r="J33" i="1"/>
  <c r="K55" i="1" l="1"/>
  <c r="K29" i="1"/>
  <c r="M47" i="1"/>
  <c r="M53" i="1"/>
  <c r="K53" i="1"/>
  <c r="M49" i="1"/>
  <c r="K49" i="1"/>
  <c r="N47" i="1"/>
  <c r="K47" i="1"/>
  <c r="M45" i="1"/>
  <c r="K45" i="1"/>
  <c r="K43" i="1"/>
  <c r="M39" i="1"/>
  <c r="K39" i="1"/>
  <c r="M37" i="1"/>
  <c r="K37" i="1"/>
  <c r="M35" i="1"/>
  <c r="K35" i="1"/>
  <c r="M33" i="1"/>
  <c r="K33" i="1"/>
  <c r="M31" i="1"/>
  <c r="K31" i="1"/>
  <c r="M29" i="1"/>
  <c r="L29" i="1" s="1"/>
  <c r="I28" i="1"/>
  <c r="J28" i="1"/>
  <c r="M27" i="1" s="1"/>
  <c r="M41" i="1"/>
  <c r="K41" i="1"/>
  <c r="M51" i="1"/>
  <c r="K51" i="1"/>
  <c r="I66" i="1"/>
  <c r="J66" i="1"/>
  <c r="M65" i="1" s="1"/>
  <c r="I64" i="1"/>
  <c r="J64" i="1"/>
  <c r="M63" i="1" s="1"/>
  <c r="I62" i="1"/>
  <c r="J62" i="1"/>
  <c r="M61" i="1" s="1"/>
  <c r="I60" i="1"/>
  <c r="J60" i="1"/>
  <c r="M59" i="1" s="1"/>
  <c r="I58" i="1"/>
  <c r="J58" i="1"/>
  <c r="K57" i="1" s="1"/>
  <c r="M55" i="1"/>
  <c r="M43" i="1"/>
  <c r="I34" i="1"/>
  <c r="I56" i="1"/>
  <c r="I54" i="1"/>
  <c r="I52" i="1"/>
  <c r="I50" i="1"/>
  <c r="I48" i="1"/>
  <c r="I46" i="1"/>
  <c r="I44" i="1"/>
  <c r="I42" i="1"/>
  <c r="I40" i="1"/>
  <c r="I38" i="1"/>
  <c r="I36" i="1"/>
  <c r="I30" i="1"/>
  <c r="I32" i="1"/>
  <c r="L47" i="1" l="1"/>
  <c r="N65" i="1"/>
  <c r="K65" i="1"/>
  <c r="L65" i="1" s="1"/>
  <c r="N63" i="1"/>
  <c r="K63" i="1"/>
  <c r="L63" i="1" s="1"/>
  <c r="N61" i="1"/>
  <c r="K61" i="1"/>
  <c r="L61" i="1" s="1"/>
  <c r="L59" i="1"/>
  <c r="N59" i="1"/>
  <c r="K59" i="1"/>
  <c r="L55" i="1"/>
  <c r="N55" i="1"/>
  <c r="N51" i="1"/>
  <c r="L51" i="1"/>
  <c r="L53" i="1"/>
  <c r="N53" i="1"/>
  <c r="L49" i="1"/>
  <c r="N49" i="1"/>
  <c r="L45" i="1"/>
  <c r="N45" i="1"/>
  <c r="L43" i="1"/>
  <c r="N43" i="1"/>
  <c r="N41" i="1"/>
  <c r="L41" i="1"/>
  <c r="L39" i="1"/>
  <c r="N39" i="1"/>
  <c r="L37" i="1"/>
  <c r="N37" i="1"/>
  <c r="L33" i="1"/>
  <c r="N33" i="1"/>
  <c r="L35" i="1"/>
  <c r="N35" i="1"/>
  <c r="L31" i="1"/>
  <c r="N31" i="1"/>
  <c r="N29" i="1"/>
  <c r="N27" i="1"/>
  <c r="K27" i="1"/>
  <c r="L27" i="1" s="1"/>
  <c r="M57" i="1"/>
  <c r="L57" i="1" l="1"/>
  <c r="N57" i="1"/>
</calcChain>
</file>

<file path=xl/sharedStrings.xml><?xml version="1.0" encoding="utf-8"?>
<sst xmlns="http://schemas.openxmlformats.org/spreadsheetml/2006/main" count="56" uniqueCount="41">
  <si>
    <t>Продукт</t>
  </si>
  <si>
    <t>Исполнитель</t>
  </si>
  <si>
    <t>Дата:</t>
  </si>
  <si>
    <t>№ партии</t>
  </si>
  <si>
    <t>Раздел I: Градуировочный график</t>
  </si>
  <si>
    <t>Градуировочный раствор</t>
  </si>
  <si>
    <r>
      <t>Оптическая плотность B</t>
    </r>
    <r>
      <rPr>
        <b/>
        <vertAlign val="subscript"/>
        <sz val="10"/>
        <rFont val="Arial"/>
        <family val="2"/>
        <charset val="204"/>
      </rPr>
      <t>i</t>
    </r>
  </si>
  <si>
    <r>
      <t>B</t>
    </r>
    <r>
      <rPr>
        <b/>
        <vertAlign val="subscript"/>
        <sz val="10"/>
        <rFont val="Arial"/>
        <family val="2"/>
        <charset val="204"/>
      </rPr>
      <t>i</t>
    </r>
    <r>
      <rPr>
        <b/>
        <sz val="10"/>
        <rFont val="Arial"/>
        <family val="2"/>
        <charset val="204"/>
      </rPr>
      <t>/B</t>
    </r>
    <r>
      <rPr>
        <b/>
        <vertAlign val="subscript"/>
        <sz val="10"/>
        <rFont val="Arial"/>
        <family val="2"/>
        <charset val="204"/>
      </rPr>
      <t>0</t>
    </r>
  </si>
  <si>
    <t>К.В.</t>
  </si>
  <si>
    <r>
      <t>lgC</t>
    </r>
    <r>
      <rPr>
        <b/>
        <vertAlign val="subscript"/>
        <sz val="10"/>
        <rFont val="Arial"/>
        <family val="2"/>
        <charset val="204"/>
      </rPr>
      <t>i</t>
    </r>
  </si>
  <si>
    <r>
      <t xml:space="preserve">log </t>
    </r>
    <r>
      <rPr>
        <b/>
        <i/>
        <sz val="10"/>
        <rFont val="Arial"/>
        <family val="2"/>
        <charset val="204"/>
      </rPr>
      <t>it</t>
    </r>
    <r>
      <rPr>
        <b/>
        <sz val="10"/>
        <rFont val="Arial"/>
        <family val="2"/>
        <charset val="204"/>
      </rPr>
      <t xml:space="preserve"> (B</t>
    </r>
    <r>
      <rPr>
        <b/>
        <vertAlign val="subscript"/>
        <sz val="10"/>
        <rFont val="Arial"/>
        <family val="2"/>
        <charset val="204"/>
      </rPr>
      <t>i</t>
    </r>
    <r>
      <rPr>
        <b/>
        <sz val="10"/>
        <rFont val="Arial"/>
        <family val="2"/>
        <charset val="204"/>
      </rPr>
      <t>/B</t>
    </r>
    <r>
      <rPr>
        <b/>
        <vertAlign val="subscript"/>
        <sz val="10"/>
        <rFont val="Arial"/>
        <family val="2"/>
        <charset val="204"/>
      </rPr>
      <t>0</t>
    </r>
    <r>
      <rPr>
        <b/>
        <sz val="10"/>
        <rFont val="Arial"/>
        <family val="2"/>
        <charset val="204"/>
      </rPr>
      <t>)</t>
    </r>
  </si>
  <si>
    <r>
      <t>С</t>
    </r>
    <r>
      <rPr>
        <b/>
        <vertAlign val="subscript"/>
        <sz val="10"/>
        <rFont val="Arial"/>
        <family val="2"/>
        <charset val="204"/>
      </rPr>
      <t>0</t>
    </r>
  </si>
  <si>
    <r>
      <t>С</t>
    </r>
    <r>
      <rPr>
        <b/>
        <vertAlign val="subscript"/>
        <sz val="10"/>
        <rFont val="Arial"/>
        <family val="2"/>
        <charset val="204"/>
      </rPr>
      <t>1</t>
    </r>
  </si>
  <si>
    <r>
      <t>С</t>
    </r>
    <r>
      <rPr>
        <b/>
        <vertAlign val="subscript"/>
        <sz val="10"/>
        <rFont val="Arial"/>
        <family val="2"/>
        <charset val="204"/>
      </rPr>
      <t>2</t>
    </r>
    <r>
      <rPr>
        <sz val="11"/>
        <color indexed="8"/>
        <rFont val="Calibri"/>
        <family val="2"/>
        <charset val="204"/>
      </rPr>
      <t/>
    </r>
  </si>
  <si>
    <r>
      <t>С</t>
    </r>
    <r>
      <rPr>
        <b/>
        <vertAlign val="subscript"/>
        <sz val="10"/>
        <rFont val="Arial"/>
        <family val="2"/>
        <charset val="204"/>
      </rPr>
      <t>3</t>
    </r>
    <r>
      <rPr>
        <sz val="11"/>
        <color indexed="8"/>
        <rFont val="Calibri"/>
        <family val="2"/>
        <charset val="204"/>
      </rPr>
      <t/>
    </r>
  </si>
  <si>
    <r>
      <t>С</t>
    </r>
    <r>
      <rPr>
        <b/>
        <vertAlign val="subscript"/>
        <sz val="10"/>
        <rFont val="Arial"/>
        <family val="2"/>
        <charset val="204"/>
      </rPr>
      <t>4</t>
    </r>
  </si>
  <si>
    <t>№</t>
  </si>
  <si>
    <t>Наименование образца</t>
  </si>
  <si>
    <t>Группа продуктов</t>
  </si>
  <si>
    <t>Фактор разведения</t>
  </si>
  <si>
    <r>
      <t>Оптическая плотность B</t>
    </r>
    <r>
      <rPr>
        <b/>
        <vertAlign val="subscript"/>
        <sz val="10"/>
        <rFont val="Arial"/>
        <family val="2"/>
        <charset val="204"/>
      </rPr>
      <t>p</t>
    </r>
  </si>
  <si>
    <r>
      <t xml:space="preserve">log </t>
    </r>
    <r>
      <rPr>
        <b/>
        <i/>
        <sz val="10"/>
        <rFont val="Arial"/>
        <family val="2"/>
        <charset val="204"/>
      </rPr>
      <t>it</t>
    </r>
    <r>
      <rPr>
        <b/>
        <sz val="10"/>
        <rFont val="Arial"/>
        <family val="2"/>
        <charset val="204"/>
      </rPr>
      <t xml:space="preserve"> (B</t>
    </r>
    <r>
      <rPr>
        <b/>
        <vertAlign val="subscript"/>
        <sz val="10"/>
        <rFont val="Arial"/>
        <family val="2"/>
        <charset val="204"/>
      </rPr>
      <t>p</t>
    </r>
    <r>
      <rPr>
        <b/>
        <sz val="10"/>
        <rFont val="Arial"/>
        <family val="2"/>
        <charset val="204"/>
      </rPr>
      <t>/B</t>
    </r>
    <r>
      <rPr>
        <b/>
        <vertAlign val="subscript"/>
        <sz val="10"/>
        <rFont val="Arial"/>
        <family val="2"/>
        <charset val="204"/>
      </rPr>
      <t>0</t>
    </r>
    <r>
      <rPr>
        <b/>
        <sz val="10"/>
        <rFont val="Arial"/>
        <family val="2"/>
        <charset val="204"/>
      </rPr>
      <t>)</t>
    </r>
  </si>
  <si>
    <t>Оценка прием-
лемости в условиях повторяемости</t>
  </si>
  <si>
    <t>Примечания</t>
  </si>
  <si>
    <t>мг/кг</t>
  </si>
  <si>
    <r>
      <t>C</t>
    </r>
    <r>
      <rPr>
        <b/>
        <vertAlign val="subscript"/>
        <sz val="10"/>
        <rFont val="Arial"/>
        <family val="2"/>
        <charset val="204"/>
      </rPr>
      <t>p</t>
    </r>
    <r>
      <rPr>
        <b/>
        <sz val="10"/>
        <rFont val="Arial"/>
        <family val="2"/>
        <charset val="204"/>
      </rPr>
      <t>, мг/кг</t>
    </r>
  </si>
  <si>
    <t>Раздел II: Расчет массовой доли дезоксиниваленола</t>
  </si>
  <si>
    <r>
      <rPr>
        <b/>
        <sz val="11"/>
        <color indexed="8"/>
        <rFont val="Arial"/>
        <family val="2"/>
        <charset val="204"/>
      </rPr>
      <t>Техническая поддержка: 
+375 (17) 336-50-54
+7 (499) 704-05-50
support@komprod.com</t>
    </r>
    <r>
      <rPr>
        <sz val="11"/>
        <color indexed="8"/>
        <rFont val="Arial"/>
        <family val="2"/>
        <charset val="204"/>
      </rPr>
      <t xml:space="preserve">
</t>
    </r>
  </si>
  <si>
    <t>отруби, жмых, шрот</t>
  </si>
  <si>
    <t>пиво, сусло</t>
  </si>
  <si>
    <t>зеленые корма</t>
  </si>
  <si>
    <t>Коэффициент корреляции, r</t>
  </si>
  <si>
    <t>зерновые, зерно-бобовые</t>
  </si>
  <si>
    <t>корма</t>
  </si>
  <si>
    <t>хлебобулочные изделия</t>
  </si>
  <si>
    <t>глютены</t>
  </si>
  <si>
    <t>макаронные изделия</t>
  </si>
  <si>
    <r>
      <t xml:space="preserve">Относительная погрешность, </t>
    </r>
    <r>
      <rPr>
        <sz val="11"/>
        <color theme="1"/>
        <rFont val="Calibri"/>
        <family val="2"/>
        <charset val="204"/>
      </rPr>
      <t>δ</t>
    </r>
    <r>
      <rPr>
        <sz val="11"/>
        <color theme="1"/>
        <rFont val="Calibri"/>
        <family val="2"/>
        <charset val="204"/>
        <scheme val="minor"/>
      </rPr>
      <t>, %</t>
    </r>
  </si>
  <si>
    <r>
      <t>C</t>
    </r>
    <r>
      <rPr>
        <b/>
        <vertAlign val="subscript"/>
        <sz val="10"/>
        <rFont val="Arial"/>
        <family val="2"/>
        <charset val="204"/>
      </rPr>
      <t>p</t>
    </r>
    <r>
      <rPr>
        <b/>
        <sz val="10"/>
        <rFont val="Arial"/>
        <family val="2"/>
        <charset val="204"/>
      </rPr>
      <t>±</t>
    </r>
    <r>
      <rPr>
        <b/>
        <sz val="10"/>
        <rFont val="Calibri"/>
        <family val="2"/>
        <charset val="204"/>
      </rPr>
      <t>δ</t>
    </r>
    <r>
      <rPr>
        <b/>
        <sz val="10"/>
        <rFont val="Arial"/>
        <family val="2"/>
        <charset val="204"/>
      </rPr>
      <t>, мг/кг</t>
    </r>
  </si>
  <si>
    <t>Предел повторяемости</t>
  </si>
  <si>
    <t>Определение дезоксиниваленола                                                                                                    Набор "МУЛЬТИСКРИН®ДЕЗОКСИНИВАЛЕНОЛ" (0,07-2,50 мг/кг) 
в соответствии с МУК К001-23 (v.1.1)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</si>
</sst>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"/>
    <numFmt numFmtId="165" formatCode="0.000"/>
    <numFmt numFmtId="166" formatCode="0.0%"/>
    <numFmt numFmtId="167" formatCode="0.0000"/>
    <numFmt numFmtId="168" formatCode="\±0.00"/>
  </numFmts>
  <fonts count="16" x14ac:knownFonts="1">
    <font>
      <sz val="11"/>
      <color theme="1"/>
      <name val="Calibri"/>
      <family val="2"/>
      <charset val="204"/>
      <scheme val="minor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sz val="11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vertAlign val="subscript"/>
      <sz val="10"/>
      <name val="Arial"/>
      <family val="2"/>
      <charset val="204"/>
    </font>
    <font>
      <b/>
      <i/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theme="9" tint="0.79998168889431442"/>
      <name val="Arial"/>
      <family val="2"/>
      <charset val="204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sz val="11"/>
      <color indexed="8"/>
      <name val="Arial"/>
      <family val="2"/>
      <charset val="204"/>
    </font>
    <font>
      <b/>
      <sz val="11"/>
      <color indexed="8"/>
      <name val="Arial"/>
      <family val="2"/>
      <charset val="204"/>
    </font>
    <font>
      <b/>
      <sz val="11"/>
      <color theme="1"/>
      <name val="Arial"/>
      <family val="2"/>
      <charset val="204"/>
    </font>
    <font>
      <sz val="11"/>
      <color theme="1"/>
      <name val="Calibri"/>
      <family val="2"/>
      <charset val="204"/>
    </font>
    <font>
      <b/>
      <sz val="1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9" fillId="0" borderId="0"/>
  </cellStyleXfs>
  <cellXfs count="110">
    <xf numFmtId="0" fontId="0" fillId="0" borderId="0" xfId="0"/>
    <xf numFmtId="0" fontId="1" fillId="0" borderId="0" xfId="0" applyFont="1" applyProtection="1">
      <protection hidden="1"/>
    </xf>
    <xf numFmtId="0" fontId="3" fillId="0" borderId="0" xfId="0" applyFont="1" applyProtection="1">
      <protection hidden="1"/>
    </xf>
    <xf numFmtId="0" fontId="2" fillId="0" borderId="0" xfId="0" applyFont="1" applyAlignment="1" applyProtection="1">
      <alignment horizontal="right"/>
      <protection hidden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3" fillId="0" borderId="0" xfId="0" applyFont="1" applyFill="1" applyBorder="1" applyProtection="1">
      <protection hidden="1"/>
    </xf>
    <xf numFmtId="0" fontId="1" fillId="0" borderId="0" xfId="0" applyFont="1" applyBorder="1" applyProtection="1">
      <protection hidden="1"/>
    </xf>
    <xf numFmtId="0" fontId="2" fillId="0" borderId="0" xfId="0" applyFont="1" applyBorder="1" applyProtection="1">
      <protection hidden="1"/>
    </xf>
    <xf numFmtId="0" fontId="2" fillId="0" borderId="1" xfId="0" applyFont="1" applyBorder="1" applyAlignment="1" applyProtection="1">
      <alignment horizontal="center" vertical="center"/>
      <protection hidden="1"/>
    </xf>
    <xf numFmtId="0" fontId="3" fillId="0" borderId="6" xfId="0" applyFont="1" applyBorder="1"/>
    <xf numFmtId="0" fontId="2" fillId="0" borderId="0" xfId="0" applyFont="1" applyBorder="1" applyAlignment="1" applyProtection="1">
      <alignment horizontal="center" vertical="center"/>
      <protection hidden="1"/>
    </xf>
    <xf numFmtId="0" fontId="3" fillId="0" borderId="0" xfId="0" applyFont="1"/>
    <xf numFmtId="0" fontId="3" fillId="0" borderId="0" xfId="0" applyFont="1" applyBorder="1" applyProtection="1">
      <protection hidden="1"/>
    </xf>
    <xf numFmtId="0" fontId="0" fillId="0" borderId="0" xfId="0" applyFont="1"/>
    <xf numFmtId="0" fontId="2" fillId="0" borderId="7" xfId="0" applyFont="1" applyBorder="1" applyAlignment="1" applyProtection="1">
      <alignment vertical="center"/>
      <protection hidden="1"/>
    </xf>
    <xf numFmtId="164" fontId="2" fillId="0" borderId="8" xfId="0" applyNumberFormat="1" applyFont="1" applyBorder="1" applyAlignment="1" applyProtection="1">
      <alignment horizontal="right" vertical="center"/>
      <protection hidden="1"/>
    </xf>
    <xf numFmtId="165" fontId="2" fillId="0" borderId="9" xfId="0" applyNumberFormat="1" applyFont="1" applyFill="1" applyBorder="1" applyAlignment="1" applyProtection="1">
      <alignment horizontal="left" vertical="center"/>
      <protection hidden="1"/>
    </xf>
    <xf numFmtId="165" fontId="3" fillId="0" borderId="4" xfId="0" applyNumberFormat="1" applyFont="1" applyBorder="1" applyAlignment="1" applyProtection="1">
      <alignment horizontal="center" vertical="center"/>
      <protection locked="0" hidden="1"/>
    </xf>
    <xf numFmtId="166" fontId="3" fillId="0" borderId="1" xfId="0" applyNumberFormat="1" applyFont="1" applyBorder="1" applyAlignment="1" applyProtection="1">
      <alignment horizontal="center" vertical="center"/>
      <protection hidden="1"/>
    </xf>
    <xf numFmtId="10" fontId="3" fillId="0" borderId="1" xfId="0" applyNumberFormat="1" applyFont="1" applyBorder="1" applyAlignment="1" applyProtection="1">
      <alignment horizontal="center" vertical="center"/>
      <protection hidden="1"/>
    </xf>
    <xf numFmtId="2" fontId="3" fillId="0" borderId="1" xfId="0" applyNumberFormat="1" applyFont="1" applyBorder="1" applyAlignment="1" applyProtection="1">
      <alignment horizontal="center" vertical="center"/>
      <protection hidden="1"/>
    </xf>
    <xf numFmtId="0" fontId="3" fillId="0" borderId="1" xfId="0" applyFont="1" applyBorder="1" applyAlignment="1" applyProtection="1">
      <alignment horizontal="center" vertical="center"/>
      <protection hidden="1"/>
    </xf>
    <xf numFmtId="2" fontId="3" fillId="0" borderId="0" xfId="0" applyNumberFormat="1" applyFont="1" applyBorder="1" applyAlignment="1" applyProtection="1">
      <alignment horizontal="center" vertical="center"/>
      <protection hidden="1"/>
    </xf>
    <xf numFmtId="0" fontId="3" fillId="0" borderId="0" xfId="0" applyFont="1" applyBorder="1" applyAlignment="1" applyProtection="1">
      <alignment horizontal="center" vertical="center"/>
      <protection hidden="1"/>
    </xf>
    <xf numFmtId="0" fontId="2" fillId="0" borderId="2" xfId="0" applyFont="1" applyBorder="1" applyAlignment="1" applyProtection="1">
      <alignment vertical="center"/>
      <protection hidden="1"/>
    </xf>
    <xf numFmtId="2" fontId="3" fillId="0" borderId="0" xfId="0" applyNumberFormat="1" applyFont="1" applyBorder="1" applyAlignment="1" applyProtection="1">
      <alignment horizontal="center"/>
      <protection hidden="1"/>
    </xf>
    <xf numFmtId="0" fontId="2" fillId="0" borderId="10" xfId="0" applyFont="1" applyBorder="1" applyAlignment="1" applyProtection="1">
      <alignment vertical="center"/>
      <protection hidden="1"/>
    </xf>
    <xf numFmtId="165" fontId="3" fillId="0" borderId="0" xfId="0" applyNumberFormat="1" applyFont="1" applyFill="1" applyBorder="1" applyAlignment="1" applyProtection="1">
      <alignment horizontal="center"/>
      <protection hidden="1"/>
    </xf>
    <xf numFmtId="2" fontId="3" fillId="0" borderId="0" xfId="0" applyNumberFormat="1" applyFont="1" applyFill="1" applyBorder="1" applyAlignment="1" applyProtection="1">
      <alignment horizontal="center"/>
      <protection hidden="1"/>
    </xf>
    <xf numFmtId="0" fontId="2" fillId="0" borderId="0" xfId="0" applyFont="1" applyBorder="1" applyAlignment="1" applyProtection="1">
      <alignment horizontal="right" vertical="center"/>
      <protection hidden="1"/>
    </xf>
    <xf numFmtId="0" fontId="2" fillId="0" borderId="0" xfId="0" applyFont="1" applyBorder="1" applyAlignment="1" applyProtection="1">
      <alignment horizontal="left" vertical="center"/>
      <protection hidden="1"/>
    </xf>
    <xf numFmtId="10" fontId="3" fillId="0" borderId="0" xfId="0" applyNumberFormat="1" applyFont="1" applyProtection="1">
      <protection hidden="1"/>
    </xf>
    <xf numFmtId="0" fontId="2" fillId="0" borderId="1" xfId="0" applyFont="1" applyFill="1" applyBorder="1" applyAlignment="1" applyProtection="1">
      <alignment horizontal="center" vertical="center"/>
      <protection hidden="1"/>
    </xf>
    <xf numFmtId="0" fontId="2" fillId="0" borderId="1" xfId="0" applyFont="1" applyBorder="1" applyAlignment="1" applyProtection="1">
      <alignment horizontal="center" vertical="center" wrapText="1"/>
      <protection hidden="1"/>
    </xf>
    <xf numFmtId="0" fontId="2" fillId="0" borderId="2" xfId="0" applyFont="1" applyBorder="1" applyAlignment="1" applyProtection="1">
      <alignment horizontal="center" vertical="center" wrapText="1"/>
      <protection hidden="1"/>
    </xf>
    <xf numFmtId="0" fontId="2" fillId="0" borderId="4" xfId="0" applyFont="1" applyFill="1" applyBorder="1" applyAlignment="1" applyProtection="1">
      <alignment horizontal="center" vertical="center"/>
      <protection hidden="1"/>
    </xf>
    <xf numFmtId="0" fontId="2" fillId="0" borderId="1" xfId="0" applyFont="1" applyFill="1" applyBorder="1" applyAlignment="1" applyProtection="1">
      <alignment horizontal="center"/>
      <protection hidden="1"/>
    </xf>
    <xf numFmtId="0" fontId="3" fillId="0" borderId="1" xfId="0" applyFont="1" applyBorder="1" applyAlignment="1" applyProtection="1">
      <alignment horizontal="center"/>
      <protection hidden="1"/>
    </xf>
    <xf numFmtId="165" fontId="3" fillId="0" borderId="1" xfId="0" applyNumberFormat="1" applyFont="1" applyFill="1" applyBorder="1" applyAlignment="1" applyProtection="1">
      <alignment horizontal="center"/>
      <protection hidden="1"/>
    </xf>
    <xf numFmtId="2" fontId="3" fillId="0" borderId="1" xfId="0" applyNumberFormat="1" applyFont="1" applyFill="1" applyBorder="1" applyAlignment="1" applyProtection="1">
      <alignment horizontal="center"/>
      <protection hidden="1"/>
    </xf>
    <xf numFmtId="2" fontId="3" fillId="0" borderId="1" xfId="0" applyNumberFormat="1" applyFont="1" applyBorder="1" applyAlignment="1" applyProtection="1">
      <alignment horizontal="center"/>
      <protection hidden="1"/>
    </xf>
    <xf numFmtId="2" fontId="3" fillId="0" borderId="2" xfId="0" applyNumberFormat="1" applyFont="1" applyBorder="1" applyAlignment="1" applyProtection="1">
      <alignment horizontal="center"/>
      <protection hidden="1"/>
    </xf>
    <xf numFmtId="2" fontId="3" fillId="0" borderId="15" xfId="0" applyNumberFormat="1" applyFont="1" applyBorder="1" applyAlignment="1" applyProtection="1">
      <alignment horizontal="center"/>
      <protection hidden="1"/>
    </xf>
    <xf numFmtId="2" fontId="3" fillId="0" borderId="16" xfId="0" applyNumberFormat="1" applyFont="1" applyBorder="1" applyAlignment="1" applyProtection="1">
      <alignment horizontal="center"/>
      <protection hidden="1"/>
    </xf>
    <xf numFmtId="2" fontId="3" fillId="2" borderId="4" xfId="0" applyNumberFormat="1" applyFont="1" applyFill="1" applyBorder="1" applyAlignment="1" applyProtection="1">
      <alignment horizontal="center" wrapText="1"/>
      <protection locked="0" hidden="1"/>
    </xf>
    <xf numFmtId="2" fontId="3" fillId="0" borderId="2" xfId="0" applyNumberFormat="1" applyFont="1" applyBorder="1" applyAlignment="1" applyProtection="1">
      <alignment horizontal="center" vertical="center"/>
      <protection hidden="1"/>
    </xf>
    <xf numFmtId="2" fontId="3" fillId="2" borderId="4" xfId="0" applyNumberFormat="1" applyFont="1" applyFill="1" applyBorder="1" applyAlignment="1" applyProtection="1">
      <alignment horizontal="center" vertical="center" wrapText="1"/>
      <protection locked="0" hidden="1"/>
    </xf>
    <xf numFmtId="0" fontId="3" fillId="0" borderId="1" xfId="0" applyFont="1" applyBorder="1" applyAlignment="1" applyProtection="1">
      <protection hidden="1"/>
    </xf>
    <xf numFmtId="0" fontId="3" fillId="0" borderId="1" xfId="0" applyFont="1" applyFill="1" applyBorder="1" applyAlignment="1" applyProtection="1">
      <alignment horizontal="center"/>
      <protection hidden="1"/>
    </xf>
    <xf numFmtId="164" fontId="3" fillId="0" borderId="15" xfId="0" applyNumberFormat="1" applyFont="1" applyBorder="1" applyAlignment="1" applyProtection="1">
      <alignment horizontal="center"/>
      <protection hidden="1"/>
    </xf>
    <xf numFmtId="164" fontId="3" fillId="0" borderId="16" xfId="0" applyNumberFormat="1" applyFont="1" applyBorder="1" applyAlignment="1" applyProtection="1">
      <alignment horizontal="center"/>
      <protection hidden="1"/>
    </xf>
    <xf numFmtId="2" fontId="3" fillId="3" borderId="4" xfId="0" applyNumberFormat="1" applyFont="1" applyFill="1" applyBorder="1" applyAlignment="1" applyProtection="1">
      <alignment horizontal="center" wrapText="1"/>
      <protection locked="0" hidden="1"/>
    </xf>
    <xf numFmtId="165" fontId="10" fillId="2" borderId="1" xfId="1" applyNumberFormat="1" applyFont="1" applyFill="1" applyBorder="1" applyAlignment="1" applyProtection="1">
      <alignment horizontal="center"/>
      <protection locked="0" hidden="1"/>
    </xf>
    <xf numFmtId="2" fontId="3" fillId="0" borderId="5" xfId="0" applyNumberFormat="1" applyFont="1" applyBorder="1" applyAlignment="1" applyProtection="1">
      <alignment horizontal="center" vertical="center"/>
      <protection hidden="1"/>
    </xf>
    <xf numFmtId="2" fontId="3" fillId="0" borderId="19" xfId="0" applyNumberFormat="1" applyFont="1" applyBorder="1" applyAlignment="1" applyProtection="1">
      <alignment horizontal="center" vertical="center"/>
      <protection hidden="1"/>
    </xf>
    <xf numFmtId="2" fontId="2" fillId="0" borderId="3" xfId="0" applyNumberFormat="1" applyFont="1" applyBorder="1" applyAlignment="1" applyProtection="1">
      <alignment horizontal="right" vertical="center"/>
      <protection hidden="1"/>
    </xf>
    <xf numFmtId="2" fontId="2" fillId="0" borderId="11" xfId="0" applyNumberFormat="1" applyFont="1" applyBorder="1" applyAlignment="1" applyProtection="1">
      <alignment horizontal="right" vertical="center"/>
      <protection hidden="1"/>
    </xf>
    <xf numFmtId="165" fontId="3" fillId="0" borderId="1" xfId="0" applyNumberFormat="1" applyFont="1" applyBorder="1" applyAlignment="1" applyProtection="1">
      <alignment horizontal="center" vertical="center"/>
      <protection hidden="1"/>
    </xf>
    <xf numFmtId="165" fontId="2" fillId="0" borderId="4" xfId="0" applyNumberFormat="1" applyFont="1" applyFill="1" applyBorder="1" applyAlignment="1" applyProtection="1">
      <alignment horizontal="left" vertical="center"/>
      <protection hidden="1"/>
    </xf>
    <xf numFmtId="165" fontId="2" fillId="3" borderId="0" xfId="0" applyNumberFormat="1" applyFont="1" applyFill="1" applyAlignment="1" applyProtection="1">
      <alignment horizontal="right" vertical="center"/>
      <protection hidden="1"/>
    </xf>
    <xf numFmtId="167" fontId="13" fillId="0" borderId="0" xfId="0" applyNumberFormat="1" applyFont="1" applyBorder="1" applyAlignment="1" applyProtection="1">
      <alignment horizontal="center" vertical="center"/>
      <protection hidden="1"/>
    </xf>
    <xf numFmtId="0" fontId="3" fillId="0" borderId="22" xfId="1" applyFont="1" applyBorder="1" applyAlignment="1" applyProtection="1">
      <alignment horizontal="center"/>
      <protection locked="0" hidden="1"/>
    </xf>
    <xf numFmtId="0" fontId="3" fillId="0" borderId="23" xfId="1" applyFont="1" applyBorder="1" applyAlignment="1" applyProtection="1">
      <alignment horizontal="center"/>
      <protection locked="0" hidden="1"/>
    </xf>
    <xf numFmtId="0" fontId="11" fillId="0" borderId="23" xfId="1" applyFont="1" applyBorder="1" applyAlignment="1" applyProtection="1">
      <alignment horizontal="center" vertical="top" wrapText="1"/>
      <protection locked="0" hidden="1"/>
    </xf>
    <xf numFmtId="0" fontId="3" fillId="0" borderId="23" xfId="1" applyFont="1" applyBorder="1" applyAlignment="1" applyProtection="1">
      <alignment horizontal="center" vertical="top" wrapText="1"/>
      <protection locked="0" hidden="1"/>
    </xf>
    <xf numFmtId="0" fontId="3" fillId="0" borderId="24" xfId="1" applyFont="1" applyBorder="1" applyAlignment="1" applyProtection="1">
      <alignment horizontal="center" vertical="top" wrapText="1"/>
      <protection locked="0" hidden="1"/>
    </xf>
    <xf numFmtId="0" fontId="2" fillId="0" borderId="1" xfId="0" applyFont="1" applyBorder="1" applyAlignment="1" applyProtection="1">
      <alignment horizontal="left"/>
      <protection hidden="1"/>
    </xf>
    <xf numFmtId="0" fontId="0" fillId="0" borderId="1" xfId="0" applyBorder="1" applyAlignment="1"/>
    <xf numFmtId="49" fontId="4" fillId="2" borderId="2" xfId="0" applyNumberFormat="1" applyFont="1" applyFill="1" applyBorder="1" applyAlignment="1" applyProtection="1">
      <alignment horizontal="left"/>
      <protection locked="0" hidden="1"/>
    </xf>
    <xf numFmtId="49" fontId="4" fillId="2" borderId="3" xfId="0" applyNumberFormat="1" applyFont="1" applyFill="1" applyBorder="1" applyAlignment="1" applyProtection="1">
      <alignment horizontal="left"/>
      <protection locked="0" hidden="1"/>
    </xf>
    <xf numFmtId="49" fontId="3" fillId="2" borderId="3" xfId="0" applyNumberFormat="1" applyFont="1" applyFill="1" applyBorder="1" applyAlignment="1" applyProtection="1">
      <alignment horizontal="left"/>
      <protection locked="0" hidden="1"/>
    </xf>
    <xf numFmtId="49" fontId="3" fillId="2" borderId="4" xfId="0" applyNumberFormat="1" applyFont="1" applyFill="1" applyBorder="1" applyAlignment="1" applyProtection="1">
      <alignment horizontal="left"/>
      <protection locked="0" hidden="1"/>
    </xf>
    <xf numFmtId="0" fontId="2" fillId="0" borderId="13" xfId="0" applyFont="1" applyBorder="1" applyAlignment="1" applyProtection="1">
      <alignment horizontal="center" vertical="center" wrapText="1"/>
      <protection hidden="1"/>
    </xf>
    <xf numFmtId="0" fontId="2" fillId="0" borderId="14" xfId="0" applyFont="1" applyBorder="1" applyAlignment="1" applyProtection="1">
      <alignment horizontal="center" vertical="center" wrapText="1"/>
      <protection hidden="1"/>
    </xf>
    <xf numFmtId="0" fontId="1" fillId="0" borderId="25" xfId="0" applyFont="1" applyBorder="1" applyAlignment="1" applyProtection="1">
      <alignment horizontal="center" vertical="center" wrapText="1"/>
      <protection hidden="1"/>
    </xf>
    <xf numFmtId="0" fontId="1" fillId="0" borderId="25" xfId="0" applyFont="1" applyBorder="1" applyAlignment="1" applyProtection="1">
      <alignment horizontal="center" vertical="center"/>
      <protection hidden="1"/>
    </xf>
    <xf numFmtId="0" fontId="3" fillId="0" borderId="1" xfId="0" applyFont="1" applyBorder="1" applyAlignment="1" applyProtection="1">
      <protection hidden="1"/>
    </xf>
    <xf numFmtId="0" fontId="3" fillId="0" borderId="2" xfId="0" applyFont="1" applyBorder="1" applyAlignment="1" applyProtection="1">
      <alignment horizontal="center"/>
      <protection hidden="1"/>
    </xf>
    <xf numFmtId="0" fontId="3" fillId="0" borderId="4" xfId="0" applyFont="1" applyBorder="1" applyAlignment="1" applyProtection="1">
      <alignment horizontal="center"/>
      <protection hidden="1"/>
    </xf>
    <xf numFmtId="2" fontId="3" fillId="0" borderId="15" xfId="0" applyNumberFormat="1" applyFont="1" applyBorder="1" applyAlignment="1" applyProtection="1">
      <alignment horizontal="center" vertical="center"/>
      <protection hidden="1"/>
    </xf>
    <xf numFmtId="2" fontId="3" fillId="0" borderId="16" xfId="0" applyNumberFormat="1" applyFont="1" applyBorder="1" applyAlignment="1" applyProtection="1">
      <alignment horizontal="center" vertical="center"/>
      <protection hidden="1"/>
    </xf>
    <xf numFmtId="0" fontId="2" fillId="0" borderId="5" xfId="0" applyFont="1" applyBorder="1" applyAlignment="1" applyProtection="1">
      <alignment horizontal="center" vertical="center"/>
      <protection hidden="1"/>
    </xf>
    <xf numFmtId="0" fontId="3" fillId="0" borderId="5" xfId="0" applyFont="1" applyBorder="1" applyAlignment="1" applyProtection="1">
      <alignment horizontal="center" vertical="center"/>
      <protection hidden="1"/>
    </xf>
    <xf numFmtId="0" fontId="2" fillId="0" borderId="2" xfId="0" applyFont="1" applyBorder="1" applyAlignment="1" applyProtection="1">
      <alignment horizontal="center" vertical="center"/>
      <protection hidden="1"/>
    </xf>
    <xf numFmtId="0" fontId="2" fillId="0" borderId="3" xfId="0" applyFont="1" applyBorder="1" applyAlignment="1" applyProtection="1">
      <alignment horizontal="center" vertical="center"/>
      <protection hidden="1"/>
    </xf>
    <xf numFmtId="0" fontId="2" fillId="0" borderId="1" xfId="0" applyFont="1" applyBorder="1" applyAlignment="1" applyProtection="1">
      <alignment horizontal="center" vertical="center"/>
      <protection hidden="1"/>
    </xf>
    <xf numFmtId="0" fontId="2" fillId="0" borderId="4" xfId="0" applyFont="1" applyBorder="1" applyAlignment="1" applyProtection="1">
      <alignment horizontal="center" vertical="center"/>
      <protection hidden="1"/>
    </xf>
    <xf numFmtId="2" fontId="3" fillId="0" borderId="17" xfId="0" applyNumberFormat="1" applyFont="1" applyBorder="1" applyAlignment="1" applyProtection="1">
      <alignment horizontal="right" vertical="center"/>
      <protection hidden="1"/>
    </xf>
    <xf numFmtId="2" fontId="3" fillId="0" borderId="20" xfId="0" applyNumberFormat="1" applyFont="1" applyBorder="1" applyAlignment="1" applyProtection="1">
      <alignment horizontal="right" vertical="center"/>
      <protection hidden="1"/>
    </xf>
    <xf numFmtId="168" fontId="3" fillId="0" borderId="18" xfId="0" applyNumberFormat="1" applyFont="1" applyBorder="1" applyAlignment="1" applyProtection="1">
      <alignment horizontal="left" vertical="center"/>
      <protection hidden="1"/>
    </xf>
    <xf numFmtId="168" fontId="3" fillId="0" borderId="21" xfId="0" applyNumberFormat="1" applyFont="1" applyBorder="1" applyAlignment="1" applyProtection="1">
      <alignment horizontal="left" vertical="center"/>
      <protection hidden="1"/>
    </xf>
    <xf numFmtId="2" fontId="3" fillId="2" borderId="9" xfId="0" applyNumberFormat="1" applyFont="1" applyFill="1" applyBorder="1" applyAlignment="1" applyProtection="1">
      <alignment horizontal="center" vertical="center" wrapText="1"/>
      <protection locked="0" hidden="1"/>
    </xf>
    <xf numFmtId="0" fontId="3" fillId="2" borderId="12" xfId="0" applyFont="1" applyFill="1" applyBorder="1" applyAlignment="1" applyProtection="1">
      <alignment horizontal="center" vertical="center" wrapText="1"/>
      <protection locked="0" hidden="1"/>
    </xf>
    <xf numFmtId="0" fontId="8" fillId="2" borderId="10" xfId="0" applyFont="1" applyFill="1" applyBorder="1" applyAlignment="1" applyProtection="1">
      <alignment horizontal="center" vertical="center" wrapText="1"/>
      <protection locked="0" hidden="1"/>
    </xf>
    <xf numFmtId="0" fontId="8" fillId="2" borderId="12" xfId="0" applyFont="1" applyFill="1" applyBorder="1" applyAlignment="1" applyProtection="1">
      <alignment horizontal="center" vertical="center" wrapText="1"/>
      <protection locked="0" hidden="1"/>
    </xf>
    <xf numFmtId="0" fontId="3" fillId="0" borderId="5" xfId="0" applyFont="1" applyFill="1" applyBorder="1" applyAlignment="1" applyProtection="1">
      <alignment horizontal="center" vertical="center"/>
      <protection hidden="1"/>
    </xf>
    <xf numFmtId="0" fontId="3" fillId="0" borderId="19" xfId="0" applyFont="1" applyBorder="1" applyAlignment="1" applyProtection="1">
      <alignment horizontal="center" vertical="center"/>
      <protection hidden="1"/>
    </xf>
    <xf numFmtId="0" fontId="3" fillId="2" borderId="7" xfId="0" applyFont="1" applyFill="1" applyBorder="1" applyAlignment="1" applyProtection="1">
      <alignment horizontal="left" vertical="center" wrapText="1"/>
      <protection locked="0" hidden="1"/>
    </xf>
    <xf numFmtId="0" fontId="3" fillId="2" borderId="9" xfId="0" applyFont="1" applyFill="1" applyBorder="1" applyAlignment="1" applyProtection="1">
      <alignment horizontal="left" vertical="center" wrapText="1"/>
      <protection locked="0" hidden="1"/>
    </xf>
    <xf numFmtId="0" fontId="3" fillId="2" borderId="10" xfId="0" applyFont="1" applyFill="1" applyBorder="1" applyAlignment="1" applyProtection="1">
      <alignment horizontal="left" vertical="center" wrapText="1"/>
      <protection locked="0" hidden="1"/>
    </xf>
    <xf numFmtId="0" fontId="3" fillId="2" borderId="12" xfId="0" applyFont="1" applyFill="1" applyBorder="1" applyAlignment="1" applyProtection="1">
      <alignment horizontal="left" vertical="center" wrapText="1"/>
      <protection locked="0" hidden="1"/>
    </xf>
    <xf numFmtId="0" fontId="8" fillId="2" borderId="7" xfId="0" applyFont="1" applyFill="1" applyBorder="1" applyAlignment="1" applyProtection="1">
      <alignment horizontal="center" vertical="center" wrapText="1"/>
      <protection locked="0" hidden="1"/>
    </xf>
    <xf numFmtId="0" fontId="8" fillId="2" borderId="9" xfId="0" applyFont="1" applyFill="1" applyBorder="1" applyAlignment="1" applyProtection="1">
      <alignment horizontal="center" vertical="center" wrapText="1"/>
      <protection locked="0" hidden="1"/>
    </xf>
    <xf numFmtId="0" fontId="3" fillId="0" borderId="5" xfId="0" applyFont="1" applyBorder="1" applyAlignment="1" applyProtection="1">
      <alignment horizontal="center" vertical="center"/>
      <protection locked="0" hidden="1"/>
    </xf>
    <xf numFmtId="0" fontId="3" fillId="0" borderId="19" xfId="0" applyFont="1" applyBorder="1" applyAlignment="1" applyProtection="1">
      <alignment horizontal="center" vertical="center"/>
      <protection locked="0" hidden="1"/>
    </xf>
    <xf numFmtId="10" fontId="10" fillId="0" borderId="5" xfId="0" applyNumberFormat="1" applyFont="1" applyFill="1" applyBorder="1" applyAlignment="1" applyProtection="1">
      <alignment horizontal="center" vertical="center"/>
      <protection hidden="1"/>
    </xf>
    <xf numFmtId="10" fontId="3" fillId="0" borderId="19" xfId="0" applyNumberFormat="1" applyFont="1" applyBorder="1" applyAlignment="1" applyProtection="1">
      <alignment horizontal="center" vertical="center"/>
      <protection hidden="1"/>
    </xf>
    <xf numFmtId="2" fontId="3" fillId="0" borderId="7" xfId="0" applyNumberFormat="1" applyFont="1" applyBorder="1" applyAlignment="1" applyProtection="1">
      <alignment horizontal="center" vertical="center"/>
      <protection hidden="1"/>
    </xf>
    <xf numFmtId="2" fontId="3" fillId="0" borderId="10" xfId="0" applyNumberFormat="1" applyFont="1" applyBorder="1" applyAlignment="1" applyProtection="1">
      <alignment horizontal="center" vertical="center"/>
      <protection hidden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831875008528741"/>
          <c:y val="6.642447977519067E-2"/>
          <c:w val="0.81667171305899766"/>
          <c:h val="0.83385804140786002"/>
        </c:manualLayout>
      </c:layout>
      <c:scatterChart>
        <c:scatterStyle val="lineMarker"/>
        <c:varyColors val="0"/>
        <c:ser>
          <c:idx val="1"/>
          <c:order val="0"/>
          <c:spPr>
            <a:ln w="28575">
              <a:noFill/>
            </a:ln>
          </c:spPr>
          <c:marker>
            <c:symbol val="circle"/>
            <c:size val="6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trendline>
            <c:trendlineType val="log"/>
            <c:dispRSqr val="0"/>
            <c:dispEq val="0"/>
          </c:trendline>
          <c:xVal>
            <c:numRef>
              <c:f>Расчет!$B$11:$B$14</c:f>
              <c:numCache>
                <c:formatCode>0.00</c:formatCode>
                <c:ptCount val="4"/>
                <c:pt idx="0">
                  <c:v>7.0000000000000007E-2</c:v>
                </c:pt>
                <c:pt idx="1">
                  <c:v>0.2</c:v>
                </c:pt>
                <c:pt idx="2">
                  <c:v>0.6</c:v>
                </c:pt>
                <c:pt idx="3">
                  <c:v>2.5</c:v>
                </c:pt>
              </c:numCache>
            </c:numRef>
          </c:xVal>
          <c:yVal>
            <c:numRef>
              <c:f>Расчет!$I$11:$I$14</c:f>
              <c:numCache>
                <c:formatCode>0.00</c:formatCode>
                <c:ptCount val="4"/>
                <c:pt idx="0">
                  <c:v>0.57947005892029979</c:v>
                </c:pt>
                <c:pt idx="1">
                  <c:v>0.11992570245743453</c:v>
                </c:pt>
                <c:pt idx="2">
                  <c:v>-0.36308992027755427</c:v>
                </c:pt>
                <c:pt idx="3">
                  <c:v>-1.050959459771651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16A-42C1-BE1F-2257E50AF4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410432"/>
        <c:axId val="49412352"/>
      </c:scatterChart>
      <c:valAx>
        <c:axId val="49410432"/>
        <c:scaling>
          <c:logBase val="10"/>
          <c:orientation val="minMax"/>
          <c:max val="4"/>
          <c:min val="3.0000000000000006E-2"/>
        </c:scaling>
        <c:delete val="0"/>
        <c:axPos val="b"/>
        <c:title>
          <c:tx>
            <c:rich>
              <a:bodyPr/>
              <a:lstStyle/>
              <a:p>
                <a:pPr>
                  <a:defRPr b="1"/>
                </a:pPr>
                <a:r>
                  <a:rPr lang="ru-RU" b="1"/>
                  <a:t>Массовая доля дезоксиниваленола, мг/кг</a:t>
                </a:r>
                <a:endParaRPr lang="en-US" b="1"/>
              </a:p>
            </c:rich>
          </c:tx>
          <c:layout>
            <c:manualLayout>
              <c:xMode val="edge"/>
              <c:yMode val="edge"/>
              <c:x val="0.28100673995128678"/>
              <c:y val="0.9147773528308961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out"/>
        <c:minorTickMark val="out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BY"/>
          </a:p>
        </c:txPr>
        <c:crossAx val="49412352"/>
        <c:crosses val="autoZero"/>
        <c:crossBetween val="midCat"/>
      </c:valAx>
      <c:valAx>
        <c:axId val="49412352"/>
        <c:scaling>
          <c:orientation val="minMax"/>
          <c:max val="0.9"/>
        </c:scaling>
        <c:delete val="0"/>
        <c:axPos val="l"/>
        <c:title>
          <c:tx>
            <c:rich>
              <a:bodyPr/>
              <a:lstStyle/>
              <a:p>
                <a:pPr>
                  <a:defRPr b="1"/>
                </a:pPr>
                <a:r>
                  <a:rPr lang="en-US" b="1"/>
                  <a:t>Log </a:t>
                </a:r>
                <a:r>
                  <a:rPr lang="en-US" b="1" i="1"/>
                  <a:t>it</a:t>
                </a:r>
                <a:r>
                  <a:rPr lang="en-US" b="1"/>
                  <a:t> (B</a:t>
                </a:r>
                <a:r>
                  <a:rPr lang="en-US" b="1" baseline="-25000"/>
                  <a:t>i</a:t>
                </a:r>
                <a:r>
                  <a:rPr lang="en-US" b="1"/>
                  <a:t>/B</a:t>
                </a:r>
                <a:r>
                  <a:rPr lang="en-US" b="1" baseline="-25000"/>
                  <a:t>0</a:t>
                </a:r>
                <a:r>
                  <a:rPr lang="en-US" b="1"/>
                  <a:t>)</a:t>
                </a:r>
              </a:p>
            </c:rich>
          </c:tx>
          <c:layout>
            <c:manualLayout>
              <c:xMode val="edge"/>
              <c:yMode val="edge"/>
              <c:x val="2.114789661112328E-2"/>
              <c:y val="0.3396235470566179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/>
            </a:pPr>
            <a:endParaRPr lang="ru-BY"/>
          </a:p>
        </c:txPr>
        <c:crossAx val="49410432"/>
        <c:crossesAt val="1.0000000000000002E-2"/>
        <c:crossBetween val="midCat"/>
        <c:majorUnit val="0.4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chemeClr val="bg1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BY"/>
    </a:p>
  </c:txPr>
  <c:printSettings>
    <c:headerFooter alignWithMargins="0"/>
    <c:pageMargins b="1" l="0.75000000000000022" r="0.75000000000000022" t="1" header="0.5" footer="0.5"/>
    <c:pageSetup orientation="landscape"/>
  </c:printSettings>
</c:chartSpace>
</file>

<file path=xl/ctrlProps/ctrlProp1.xml><?xml version="1.0" encoding="utf-8"?>
<formControlPr xmlns="http://schemas.microsoft.com/office/spreadsheetml/2009/9/main" objectType="Drop" dropLines="10" dropStyle="combo" dx="16" fmlaLink="$D$277" fmlaRange="$S$5:$S$12" noThreeD="1" sel="1" val="0"/>
</file>

<file path=xl/ctrlProps/ctrlProp10.xml><?xml version="1.0" encoding="utf-8"?>
<formControlPr xmlns="http://schemas.microsoft.com/office/spreadsheetml/2009/9/main" objectType="Drop" dropLines="12" dropStyle="combo" dx="16" fmlaLink="$D$45" fmlaRange="$S$4:$S$13" noThreeD="1" sel="5" val="0"/>
</file>

<file path=xl/ctrlProps/ctrlProp11.xml><?xml version="1.0" encoding="utf-8"?>
<formControlPr xmlns="http://schemas.microsoft.com/office/spreadsheetml/2009/9/main" objectType="Drop" dropLines="12" dropStyle="combo" dx="16" fmlaLink="$D$47" fmlaRange="$S$4:$S$13" noThreeD="1" sel="3" val="0"/>
</file>

<file path=xl/ctrlProps/ctrlProp12.xml><?xml version="1.0" encoding="utf-8"?>
<formControlPr xmlns="http://schemas.microsoft.com/office/spreadsheetml/2009/9/main" objectType="Drop" dropLines="12" dropStyle="combo" dx="16" fmlaLink="$D$49" fmlaRange="$S$4:$S$13" noThreeD="1" sel="3" val="0"/>
</file>

<file path=xl/ctrlProps/ctrlProp13.xml><?xml version="1.0" encoding="utf-8"?>
<formControlPr xmlns="http://schemas.microsoft.com/office/spreadsheetml/2009/9/main" objectType="Drop" dropLines="12" dropStyle="combo" dx="16" fmlaLink="$D$51" fmlaRange="$S$4:$S$13" noThreeD="1" sel="3" val="0"/>
</file>

<file path=xl/ctrlProps/ctrlProp14.xml><?xml version="1.0" encoding="utf-8"?>
<formControlPr xmlns="http://schemas.microsoft.com/office/spreadsheetml/2009/9/main" objectType="Drop" dropLines="12" dropStyle="combo" dx="16" fmlaLink="$D$53" fmlaRange="$S$4:$S$13" noThreeD="1" sel="3" val="0"/>
</file>

<file path=xl/ctrlProps/ctrlProp15.xml><?xml version="1.0" encoding="utf-8"?>
<formControlPr xmlns="http://schemas.microsoft.com/office/spreadsheetml/2009/9/main" objectType="Drop" dropLines="12" dropStyle="combo" dx="16" fmlaLink="$D$55" fmlaRange="$S$4:$S$13" noThreeD="1" sel="3" val="0"/>
</file>

<file path=xl/ctrlProps/ctrlProp16.xml><?xml version="1.0" encoding="utf-8"?>
<formControlPr xmlns="http://schemas.microsoft.com/office/spreadsheetml/2009/9/main" objectType="Drop" dropLines="12" dropStyle="combo" dx="16" fmlaLink="$D$57" fmlaRange="$S$4:$S$13" noThreeD="1" sel="6" val="0"/>
</file>

<file path=xl/ctrlProps/ctrlProp17.xml><?xml version="1.0" encoding="utf-8"?>
<formControlPr xmlns="http://schemas.microsoft.com/office/spreadsheetml/2009/9/main" objectType="Drop" dropLines="12" dropStyle="combo" dx="16" fmlaLink="$D$59" fmlaRange="$S$4:$S$13" noThreeD="1" sel="3" val="0"/>
</file>

<file path=xl/ctrlProps/ctrlProp18.xml><?xml version="1.0" encoding="utf-8"?>
<formControlPr xmlns="http://schemas.microsoft.com/office/spreadsheetml/2009/9/main" objectType="Drop" dropLines="12" dropStyle="combo" dx="16" fmlaLink="$D$61" fmlaRange="$S$4:$S$13" noThreeD="1" sel="3" val="0"/>
</file>

<file path=xl/ctrlProps/ctrlProp19.xml><?xml version="1.0" encoding="utf-8"?>
<formControlPr xmlns="http://schemas.microsoft.com/office/spreadsheetml/2009/9/main" objectType="Drop" dropLines="12" dropStyle="combo" dx="16" fmlaLink="$D$63" fmlaRange="$S$4:$S$13" noThreeD="1" sel="3" val="0"/>
</file>

<file path=xl/ctrlProps/ctrlProp2.xml><?xml version="1.0" encoding="utf-8"?>
<formControlPr xmlns="http://schemas.microsoft.com/office/spreadsheetml/2009/9/main" objectType="Drop" dropLines="12" dropStyle="combo" dx="16" fmlaLink="$D$29" fmlaRange="$S$4:$S$13" noThreeD="1" sel="2" val="0"/>
</file>

<file path=xl/ctrlProps/ctrlProp20.xml><?xml version="1.0" encoding="utf-8"?>
<formControlPr xmlns="http://schemas.microsoft.com/office/spreadsheetml/2009/9/main" objectType="Drop" dropLines="12" dropStyle="combo" dx="16" fmlaLink="$D$65" fmlaRange="$S$4:$S$13" noThreeD="1" sel="3" val="0"/>
</file>

<file path=xl/ctrlProps/ctrlProp21.xml><?xml version="1.0" encoding="utf-8"?>
<formControlPr xmlns="http://schemas.microsoft.com/office/spreadsheetml/2009/9/main" objectType="Drop" dropLines="12" dropStyle="combo" dx="16" fmlaLink="$D$27" fmlaRange="$S$5:$S$12" noThreeD="1" sel="3" val="0"/>
</file>

<file path=xl/ctrlProps/ctrlProp22.xml><?xml version="1.0" encoding="utf-8"?>
<formControlPr xmlns="http://schemas.microsoft.com/office/spreadsheetml/2009/9/main" objectType="Drop" dropLines="12" dropStyle="combo" dx="16" fmlaLink="$D$27" fmlaRange="$S$5:$S$12" noThreeD="1" sel="3" val="0"/>
</file>

<file path=xl/ctrlProps/ctrlProp23.xml><?xml version="1.0" encoding="utf-8"?>
<formControlPr xmlns="http://schemas.microsoft.com/office/spreadsheetml/2009/9/main" objectType="Drop" dropLines="12" dropStyle="combo" dx="16" fmlaLink="$D$27" fmlaRange="$S$5:$S$12" noThreeD="1" sel="3" val="0"/>
</file>

<file path=xl/ctrlProps/ctrlProp24.xml><?xml version="1.0" encoding="utf-8"?>
<formControlPr xmlns="http://schemas.microsoft.com/office/spreadsheetml/2009/9/main" objectType="Drop" dropLines="12" dropStyle="combo" dx="16" fmlaLink="$D$27" fmlaRange="$S$5:$S$12" noThreeD="1" sel="3" val="0"/>
</file>

<file path=xl/ctrlProps/ctrlProp25.xml><?xml version="1.0" encoding="utf-8"?>
<formControlPr xmlns="http://schemas.microsoft.com/office/spreadsheetml/2009/9/main" objectType="Drop" dropLines="12" dropStyle="combo" dx="16" fmlaLink="$D$27" fmlaRange="$S$5:$S$12" noThreeD="1" sel="3" val="0"/>
</file>

<file path=xl/ctrlProps/ctrlProp26.xml><?xml version="1.0" encoding="utf-8"?>
<formControlPr xmlns="http://schemas.microsoft.com/office/spreadsheetml/2009/9/main" objectType="Drop" dropLines="12" dropStyle="combo" dx="16" fmlaLink="$D$27" fmlaRange="$S$5:$S$12" noThreeD="1" sel="3" val="0"/>
</file>

<file path=xl/ctrlProps/ctrlProp27.xml><?xml version="1.0" encoding="utf-8"?>
<formControlPr xmlns="http://schemas.microsoft.com/office/spreadsheetml/2009/9/main" objectType="Drop" dropLines="12" dropStyle="combo" dx="16" fmlaLink="$D$27" fmlaRange="$S$5:$S$12" noThreeD="1" sel="3" val="0"/>
</file>

<file path=xl/ctrlProps/ctrlProp28.xml><?xml version="1.0" encoding="utf-8"?>
<formControlPr xmlns="http://schemas.microsoft.com/office/spreadsheetml/2009/9/main" objectType="Drop" dropLines="12" dropStyle="combo" dx="16" fmlaLink="$D$27" fmlaRange="$S$5:$S$12" noThreeD="1" sel="3" val="0"/>
</file>

<file path=xl/ctrlProps/ctrlProp29.xml><?xml version="1.0" encoding="utf-8"?>
<formControlPr xmlns="http://schemas.microsoft.com/office/spreadsheetml/2009/9/main" objectType="Drop" dropLines="12" dropStyle="combo" dx="16" fmlaLink="$D$27" fmlaRange="$S$5:$S$12" noThreeD="1" sel="3" val="0"/>
</file>

<file path=xl/ctrlProps/ctrlProp3.xml><?xml version="1.0" encoding="utf-8"?>
<formControlPr xmlns="http://schemas.microsoft.com/office/spreadsheetml/2009/9/main" objectType="Drop" dropLines="10" dropStyle="combo" dx="16" fmlaLink="$D$31" fmlaRange="$S$4:$S$13" noThreeD="1" sel="5" val="0"/>
</file>

<file path=xl/ctrlProps/ctrlProp30.xml><?xml version="1.0" encoding="utf-8"?>
<formControlPr xmlns="http://schemas.microsoft.com/office/spreadsheetml/2009/9/main" objectType="Drop" dropLines="12" dropStyle="combo" dx="16" fmlaLink="$D$27" fmlaRange="$S$5:$S$12" noThreeD="1" sel="3" val="0"/>
</file>

<file path=xl/ctrlProps/ctrlProp31.xml><?xml version="1.0" encoding="utf-8"?>
<formControlPr xmlns="http://schemas.microsoft.com/office/spreadsheetml/2009/9/main" objectType="Drop" dropLines="12" dropStyle="combo" dx="16" fmlaLink="$D$27" fmlaRange="$S$5:$S$12" noThreeD="1" sel="3" val="0"/>
</file>

<file path=xl/ctrlProps/ctrlProp32.xml><?xml version="1.0" encoding="utf-8"?>
<formControlPr xmlns="http://schemas.microsoft.com/office/spreadsheetml/2009/9/main" objectType="Drop" dropLines="12" dropStyle="combo" dx="16" fmlaLink="$D$27" fmlaRange="$S$5:$S$12" noThreeD="1" sel="3" val="0"/>
</file>

<file path=xl/ctrlProps/ctrlProp33.xml><?xml version="1.0" encoding="utf-8"?>
<formControlPr xmlns="http://schemas.microsoft.com/office/spreadsheetml/2009/9/main" objectType="Drop" dropLines="12" dropStyle="combo" dx="16" fmlaLink="$D$27" fmlaRange="$S$5:$S$12" noThreeD="1" sel="3" val="0"/>
</file>

<file path=xl/ctrlProps/ctrlProp34.xml><?xml version="1.0" encoding="utf-8"?>
<formControlPr xmlns="http://schemas.microsoft.com/office/spreadsheetml/2009/9/main" objectType="Drop" dropLines="12" dropStyle="combo" dx="16" fmlaLink="$D$27" fmlaRange="$S$5:$S$12" noThreeD="1" sel="3" val="0"/>
</file>

<file path=xl/ctrlProps/ctrlProp35.xml><?xml version="1.0" encoding="utf-8"?>
<formControlPr xmlns="http://schemas.microsoft.com/office/spreadsheetml/2009/9/main" objectType="Drop" dropLines="12" dropStyle="combo" dx="16" fmlaLink="$D$27" fmlaRange="$S$5:$S$12" noThreeD="1" sel="3" val="0"/>
</file>

<file path=xl/ctrlProps/ctrlProp36.xml><?xml version="1.0" encoding="utf-8"?>
<formControlPr xmlns="http://schemas.microsoft.com/office/spreadsheetml/2009/9/main" objectType="Drop" dropLines="12" dropStyle="combo" dx="16" fmlaLink="$D$27" fmlaRange="$S$5:$S$12" noThreeD="1" sel="3" val="0"/>
</file>

<file path=xl/ctrlProps/ctrlProp37.xml><?xml version="1.0" encoding="utf-8"?>
<formControlPr xmlns="http://schemas.microsoft.com/office/spreadsheetml/2009/9/main" objectType="Drop" dropLines="12" dropStyle="combo" dx="16" fmlaLink="$D$27" fmlaRange="$S$5:$S$12" noThreeD="1" sel="3" val="0"/>
</file>

<file path=xl/ctrlProps/ctrlProp38.xml><?xml version="1.0" encoding="utf-8"?>
<formControlPr xmlns="http://schemas.microsoft.com/office/spreadsheetml/2009/9/main" objectType="Drop" dropLines="12" dropStyle="combo" dx="16" fmlaLink="$D$27" fmlaRange="$S$5:$S$12" noThreeD="1" sel="3" val="0"/>
</file>

<file path=xl/ctrlProps/ctrlProp39.xml><?xml version="1.0" encoding="utf-8"?>
<formControlPr xmlns="http://schemas.microsoft.com/office/spreadsheetml/2009/9/main" objectType="Drop" dropLines="12" dropStyle="combo" dx="16" fmlaLink="$D$27" fmlaRange="$S$5:$S$12" noThreeD="1" sel="3" val="0"/>
</file>

<file path=xl/ctrlProps/ctrlProp4.xml><?xml version="1.0" encoding="utf-8"?>
<formControlPr xmlns="http://schemas.microsoft.com/office/spreadsheetml/2009/9/main" objectType="Drop" dropLines="12" dropStyle="combo" dx="16" fmlaLink="$D$33" fmlaRange="$S$4:$S$13" noThreeD="1" sel="7" val="0"/>
</file>

<file path=xl/ctrlProps/ctrlProp40.xml><?xml version="1.0" encoding="utf-8"?>
<formControlPr xmlns="http://schemas.microsoft.com/office/spreadsheetml/2009/9/main" objectType="Drop" dropLines="12" dropStyle="combo" dx="16" fmlaLink="$D$27" fmlaRange="$S$5:$S$12" noThreeD="1" sel="3" val="0"/>
</file>

<file path=xl/ctrlProps/ctrlProp41.xml><?xml version="1.0" encoding="utf-8"?>
<formControlPr xmlns="http://schemas.microsoft.com/office/spreadsheetml/2009/9/main" objectType="Drop" dropLines="10" dropStyle="combo" dx="16" fmlaLink="$D$29" fmlaRange="$S$5:$S$12" noThreeD="1" sel="2" val="0"/>
</file>

<file path=xl/ctrlProps/ctrlProp42.xml><?xml version="1.0" encoding="utf-8"?>
<formControlPr xmlns="http://schemas.microsoft.com/office/spreadsheetml/2009/9/main" objectType="Drop" dropLines="10" dropStyle="combo" dx="16" fmlaLink="$D$31" fmlaRange="$S$5:$S$12" noThreeD="1" sel="5" val="0"/>
</file>

<file path=xl/ctrlProps/ctrlProp43.xml><?xml version="1.0" encoding="utf-8"?>
<formControlPr xmlns="http://schemas.microsoft.com/office/spreadsheetml/2009/9/main" objectType="Drop" dropLines="10" dropStyle="combo" dx="16" fmlaLink="$D$33" fmlaRange="$S$5:$S$12" noThreeD="1" sel="7" val="0"/>
</file>

<file path=xl/ctrlProps/ctrlProp44.xml><?xml version="1.0" encoding="utf-8"?>
<formControlPr xmlns="http://schemas.microsoft.com/office/spreadsheetml/2009/9/main" objectType="Drop" dropLines="10" dropStyle="combo" dx="16" fmlaLink="$D$35" fmlaRange="$S$5:$S$12" noThreeD="1" sel="3" val="0"/>
</file>

<file path=xl/ctrlProps/ctrlProp45.xml><?xml version="1.0" encoding="utf-8"?>
<formControlPr xmlns="http://schemas.microsoft.com/office/spreadsheetml/2009/9/main" objectType="Drop" dropLines="10" dropStyle="combo" dx="16" fmlaLink="$D$37" fmlaRange="$S$5:$S$12" noThreeD="1" sel="4" val="0"/>
</file>

<file path=xl/ctrlProps/ctrlProp46.xml><?xml version="1.0" encoding="utf-8"?>
<formControlPr xmlns="http://schemas.microsoft.com/office/spreadsheetml/2009/9/main" objectType="Drop" dropLines="10" dropStyle="combo" dx="16" fmlaLink="$D$39" fmlaRange="$S$5:$S$12" noThreeD="1" sel="3" val="0"/>
</file>

<file path=xl/ctrlProps/ctrlProp47.xml><?xml version="1.0" encoding="utf-8"?>
<formControlPr xmlns="http://schemas.microsoft.com/office/spreadsheetml/2009/9/main" objectType="Drop" dropLines="10" dropStyle="combo" dx="16" fmlaLink="$D$41" fmlaRange="$S$5:$S$12" noThreeD="1" sel="3" val="0"/>
</file>

<file path=xl/ctrlProps/ctrlProp48.xml><?xml version="1.0" encoding="utf-8"?>
<formControlPr xmlns="http://schemas.microsoft.com/office/spreadsheetml/2009/9/main" objectType="Drop" dropLines="10" dropStyle="combo" dx="16" fmlaLink="$D$43" fmlaRange="$S$5:$S$12" noThreeD="1" sel="3" val="0"/>
</file>

<file path=xl/ctrlProps/ctrlProp49.xml><?xml version="1.0" encoding="utf-8"?>
<formControlPr xmlns="http://schemas.microsoft.com/office/spreadsheetml/2009/9/main" objectType="Drop" dropLines="10" dropStyle="combo" dx="16" fmlaLink="$D$45" fmlaRange="$S$5:$S$12" noThreeD="1" sel="5" val="0"/>
</file>

<file path=xl/ctrlProps/ctrlProp5.xml><?xml version="1.0" encoding="utf-8"?>
<formControlPr xmlns="http://schemas.microsoft.com/office/spreadsheetml/2009/9/main" objectType="Drop" dropLines="12" dropStyle="combo" dx="16" fmlaLink="$D$35" fmlaRange="$S$4:$S$13" noThreeD="1" sel="3" val="0"/>
</file>

<file path=xl/ctrlProps/ctrlProp50.xml><?xml version="1.0" encoding="utf-8"?>
<formControlPr xmlns="http://schemas.microsoft.com/office/spreadsheetml/2009/9/main" objectType="Drop" dropLines="10" dropStyle="combo" dx="16" fmlaLink="$D$47" fmlaRange="$S$5:$S$12" noThreeD="1" sel="3" val="0"/>
</file>

<file path=xl/ctrlProps/ctrlProp51.xml><?xml version="1.0" encoding="utf-8"?>
<formControlPr xmlns="http://schemas.microsoft.com/office/spreadsheetml/2009/9/main" objectType="Drop" dropLines="10" dropStyle="combo" dx="16" fmlaLink="$D$49" fmlaRange="$S$5:$S$12" noThreeD="1" sel="3" val="0"/>
</file>

<file path=xl/ctrlProps/ctrlProp52.xml><?xml version="1.0" encoding="utf-8"?>
<formControlPr xmlns="http://schemas.microsoft.com/office/spreadsheetml/2009/9/main" objectType="Drop" dropLines="10" dropStyle="combo" dx="16" fmlaLink="$D$51" fmlaRange="$S$5:$S$12" noThreeD="1" sel="3" val="0"/>
</file>

<file path=xl/ctrlProps/ctrlProp53.xml><?xml version="1.0" encoding="utf-8"?>
<formControlPr xmlns="http://schemas.microsoft.com/office/spreadsheetml/2009/9/main" objectType="Drop" dropLines="10" dropStyle="combo" dx="16" fmlaLink="$D$53" fmlaRange="$S$5:$S$12" noThreeD="1" sel="3" val="0"/>
</file>

<file path=xl/ctrlProps/ctrlProp54.xml><?xml version="1.0" encoding="utf-8"?>
<formControlPr xmlns="http://schemas.microsoft.com/office/spreadsheetml/2009/9/main" objectType="Drop" dropLines="10" dropStyle="combo" dx="16" fmlaLink="$D$55" fmlaRange="$S$5:$S$12" noThreeD="1" sel="3" val="0"/>
</file>

<file path=xl/ctrlProps/ctrlProp55.xml><?xml version="1.0" encoding="utf-8"?>
<formControlPr xmlns="http://schemas.microsoft.com/office/spreadsheetml/2009/9/main" objectType="Drop" dropLines="10" dropStyle="combo" dx="16" fmlaLink="$D$57" fmlaRange="$S$5:$S$12" noThreeD="1" sel="6" val="0"/>
</file>

<file path=xl/ctrlProps/ctrlProp56.xml><?xml version="1.0" encoding="utf-8"?>
<formControlPr xmlns="http://schemas.microsoft.com/office/spreadsheetml/2009/9/main" objectType="Drop" dropLines="10" dropStyle="combo" dx="16" fmlaLink="D59" fmlaRange="$S$5:$S$12" noThreeD="1" sel="3" val="0"/>
</file>

<file path=xl/ctrlProps/ctrlProp57.xml><?xml version="1.0" encoding="utf-8"?>
<formControlPr xmlns="http://schemas.microsoft.com/office/spreadsheetml/2009/9/main" objectType="Drop" dropLines="12" dropStyle="combo" dx="16" fmlaLink="$D$61" fmlaRange="$S$5:$S$12" noThreeD="1" sel="3" val="0"/>
</file>

<file path=xl/ctrlProps/ctrlProp58.xml><?xml version="1.0" encoding="utf-8"?>
<formControlPr xmlns="http://schemas.microsoft.com/office/spreadsheetml/2009/9/main" objectType="Drop" dropLines="12" dropStyle="combo" dx="16" fmlaLink="$D$63" fmlaRange="$S$5:$S$12" noThreeD="1" sel="3" val="0"/>
</file>

<file path=xl/ctrlProps/ctrlProp59.xml><?xml version="1.0" encoding="utf-8"?>
<formControlPr xmlns="http://schemas.microsoft.com/office/spreadsheetml/2009/9/main" objectType="Drop" dropLines="12" dropStyle="combo" dx="16" fmlaLink="$D$65" fmlaRange="$S$5:$S$12" noThreeD="1" sel="3" val="0"/>
</file>

<file path=xl/ctrlProps/ctrlProp6.xml><?xml version="1.0" encoding="utf-8"?>
<formControlPr xmlns="http://schemas.microsoft.com/office/spreadsheetml/2009/9/main" objectType="Drop" dropLines="12" dropStyle="combo" dx="16" fmlaLink="$D$37" fmlaRange="$S$4:$S$13" noThreeD="1" sel="4" val="0"/>
</file>

<file path=xl/ctrlProps/ctrlProp7.xml><?xml version="1.0" encoding="utf-8"?>
<formControlPr xmlns="http://schemas.microsoft.com/office/spreadsheetml/2009/9/main" objectType="Drop" dropLines="12" dropStyle="combo" dx="16" fmlaLink="$D$39" fmlaRange="$S$4:$S$13" noThreeD="1" sel="3" val="0"/>
</file>

<file path=xl/ctrlProps/ctrlProp8.xml><?xml version="1.0" encoding="utf-8"?>
<formControlPr xmlns="http://schemas.microsoft.com/office/spreadsheetml/2009/9/main" objectType="Drop" dropLines="12" dropStyle="combo" dx="16" fmlaLink="$D$41" fmlaRange="$S$4:$S$13" noThreeD="1" sel="3" val="0"/>
</file>

<file path=xl/ctrlProps/ctrlProp9.xml><?xml version="1.0" encoding="utf-8"?>
<formControlPr xmlns="http://schemas.microsoft.com/office/spreadsheetml/2009/9/main" objectType="Drop" dropLines="12" dropStyle="combo" dx="16" fmlaLink="$D$43" fmlaRange="$S$4:$S$13" noThreeD="1" sel="3" val="0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171451</xdr:colOff>
      <xdr:row>1</xdr:row>
      <xdr:rowOff>104775</xdr:rowOff>
    </xdr:from>
    <xdr:to>
      <xdr:col>15</xdr:col>
      <xdr:colOff>11906</xdr:colOff>
      <xdr:row>18</xdr:row>
      <xdr:rowOff>154781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26</xdr:row>
          <xdr:rowOff>57150</xdr:rowOff>
        </xdr:from>
        <xdr:to>
          <xdr:col>5</xdr:col>
          <xdr:colOff>9525</xdr:colOff>
          <xdr:row>27</xdr:row>
          <xdr:rowOff>152400</xdr:rowOff>
        </xdr:to>
        <xdr:sp macro="" textlink="">
          <xdr:nvSpPr>
            <xdr:cNvPr id="1025" name="Drop Dow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28</xdr:row>
          <xdr:rowOff>57150</xdr:rowOff>
        </xdr:from>
        <xdr:to>
          <xdr:col>5</xdr:col>
          <xdr:colOff>9525</xdr:colOff>
          <xdr:row>29</xdr:row>
          <xdr:rowOff>152400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30</xdr:row>
          <xdr:rowOff>57150</xdr:rowOff>
        </xdr:from>
        <xdr:to>
          <xdr:col>5</xdr:col>
          <xdr:colOff>9525</xdr:colOff>
          <xdr:row>31</xdr:row>
          <xdr:rowOff>152400</xdr:rowOff>
        </xdr:to>
        <xdr:sp macro="" textlink="">
          <xdr:nvSpPr>
            <xdr:cNvPr id="1027" name="Drop Down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32</xdr:row>
          <xdr:rowOff>57150</xdr:rowOff>
        </xdr:from>
        <xdr:to>
          <xdr:col>5</xdr:col>
          <xdr:colOff>9525</xdr:colOff>
          <xdr:row>33</xdr:row>
          <xdr:rowOff>152400</xdr:rowOff>
        </xdr:to>
        <xdr:sp macro="" textlink="">
          <xdr:nvSpPr>
            <xdr:cNvPr id="1028" name="Drop Down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34</xdr:row>
          <xdr:rowOff>57150</xdr:rowOff>
        </xdr:from>
        <xdr:to>
          <xdr:col>5</xdr:col>
          <xdr:colOff>9525</xdr:colOff>
          <xdr:row>35</xdr:row>
          <xdr:rowOff>152400</xdr:rowOff>
        </xdr:to>
        <xdr:sp macro="" textlink="">
          <xdr:nvSpPr>
            <xdr:cNvPr id="1029" name="Drop Down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36</xdr:row>
          <xdr:rowOff>57150</xdr:rowOff>
        </xdr:from>
        <xdr:to>
          <xdr:col>5</xdr:col>
          <xdr:colOff>9525</xdr:colOff>
          <xdr:row>37</xdr:row>
          <xdr:rowOff>152400</xdr:rowOff>
        </xdr:to>
        <xdr:sp macro="" textlink="">
          <xdr:nvSpPr>
            <xdr:cNvPr id="1030" name="Drop Down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38</xdr:row>
          <xdr:rowOff>57150</xdr:rowOff>
        </xdr:from>
        <xdr:to>
          <xdr:col>5</xdr:col>
          <xdr:colOff>9525</xdr:colOff>
          <xdr:row>39</xdr:row>
          <xdr:rowOff>152400</xdr:rowOff>
        </xdr:to>
        <xdr:sp macro="" textlink="">
          <xdr:nvSpPr>
            <xdr:cNvPr id="1031" name="Drop Down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40</xdr:row>
          <xdr:rowOff>57150</xdr:rowOff>
        </xdr:from>
        <xdr:to>
          <xdr:col>5</xdr:col>
          <xdr:colOff>9525</xdr:colOff>
          <xdr:row>41</xdr:row>
          <xdr:rowOff>152400</xdr:rowOff>
        </xdr:to>
        <xdr:sp macro="" textlink="">
          <xdr:nvSpPr>
            <xdr:cNvPr id="1032" name="Drop Down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42</xdr:row>
          <xdr:rowOff>57150</xdr:rowOff>
        </xdr:from>
        <xdr:to>
          <xdr:col>5</xdr:col>
          <xdr:colOff>9525</xdr:colOff>
          <xdr:row>43</xdr:row>
          <xdr:rowOff>152400</xdr:rowOff>
        </xdr:to>
        <xdr:sp macro="" textlink="">
          <xdr:nvSpPr>
            <xdr:cNvPr id="1033" name="Drop Down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44</xdr:row>
          <xdr:rowOff>57150</xdr:rowOff>
        </xdr:from>
        <xdr:to>
          <xdr:col>5</xdr:col>
          <xdr:colOff>9525</xdr:colOff>
          <xdr:row>45</xdr:row>
          <xdr:rowOff>152400</xdr:rowOff>
        </xdr:to>
        <xdr:sp macro="" textlink="">
          <xdr:nvSpPr>
            <xdr:cNvPr id="1034" name="Drop Down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46</xdr:row>
          <xdr:rowOff>57150</xdr:rowOff>
        </xdr:from>
        <xdr:to>
          <xdr:col>5</xdr:col>
          <xdr:colOff>9525</xdr:colOff>
          <xdr:row>47</xdr:row>
          <xdr:rowOff>152400</xdr:rowOff>
        </xdr:to>
        <xdr:sp macro="" textlink="">
          <xdr:nvSpPr>
            <xdr:cNvPr id="1035" name="Drop Down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48</xdr:row>
          <xdr:rowOff>57150</xdr:rowOff>
        </xdr:from>
        <xdr:to>
          <xdr:col>5</xdr:col>
          <xdr:colOff>9525</xdr:colOff>
          <xdr:row>49</xdr:row>
          <xdr:rowOff>152400</xdr:rowOff>
        </xdr:to>
        <xdr:sp macro="" textlink="">
          <xdr:nvSpPr>
            <xdr:cNvPr id="1036" name="Drop Down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50</xdr:row>
          <xdr:rowOff>57150</xdr:rowOff>
        </xdr:from>
        <xdr:to>
          <xdr:col>5</xdr:col>
          <xdr:colOff>9525</xdr:colOff>
          <xdr:row>51</xdr:row>
          <xdr:rowOff>152400</xdr:rowOff>
        </xdr:to>
        <xdr:sp macro="" textlink="">
          <xdr:nvSpPr>
            <xdr:cNvPr id="1037" name="Drop Down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52</xdr:row>
          <xdr:rowOff>57150</xdr:rowOff>
        </xdr:from>
        <xdr:to>
          <xdr:col>5</xdr:col>
          <xdr:colOff>9525</xdr:colOff>
          <xdr:row>53</xdr:row>
          <xdr:rowOff>152400</xdr:rowOff>
        </xdr:to>
        <xdr:sp macro="" textlink="">
          <xdr:nvSpPr>
            <xdr:cNvPr id="1038" name="Drop Down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54</xdr:row>
          <xdr:rowOff>57150</xdr:rowOff>
        </xdr:from>
        <xdr:to>
          <xdr:col>5</xdr:col>
          <xdr:colOff>9525</xdr:colOff>
          <xdr:row>55</xdr:row>
          <xdr:rowOff>152400</xdr:rowOff>
        </xdr:to>
        <xdr:sp macro="" textlink="">
          <xdr:nvSpPr>
            <xdr:cNvPr id="1039" name="Drop Down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56</xdr:row>
          <xdr:rowOff>57150</xdr:rowOff>
        </xdr:from>
        <xdr:to>
          <xdr:col>5</xdr:col>
          <xdr:colOff>9525</xdr:colOff>
          <xdr:row>57</xdr:row>
          <xdr:rowOff>152400</xdr:rowOff>
        </xdr:to>
        <xdr:sp macro="" textlink="">
          <xdr:nvSpPr>
            <xdr:cNvPr id="1040" name="Drop Down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58</xdr:row>
          <xdr:rowOff>57150</xdr:rowOff>
        </xdr:from>
        <xdr:to>
          <xdr:col>5</xdr:col>
          <xdr:colOff>9525</xdr:colOff>
          <xdr:row>59</xdr:row>
          <xdr:rowOff>152400</xdr:rowOff>
        </xdr:to>
        <xdr:sp macro="" textlink="">
          <xdr:nvSpPr>
            <xdr:cNvPr id="1041" name="Drop Down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60</xdr:row>
          <xdr:rowOff>57150</xdr:rowOff>
        </xdr:from>
        <xdr:to>
          <xdr:col>5</xdr:col>
          <xdr:colOff>9525</xdr:colOff>
          <xdr:row>61</xdr:row>
          <xdr:rowOff>152400</xdr:rowOff>
        </xdr:to>
        <xdr:sp macro="" textlink="">
          <xdr:nvSpPr>
            <xdr:cNvPr id="1042" name="Drop Down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62</xdr:row>
          <xdr:rowOff>57150</xdr:rowOff>
        </xdr:from>
        <xdr:to>
          <xdr:col>5</xdr:col>
          <xdr:colOff>9525</xdr:colOff>
          <xdr:row>63</xdr:row>
          <xdr:rowOff>152400</xdr:rowOff>
        </xdr:to>
        <xdr:sp macro="" textlink="">
          <xdr:nvSpPr>
            <xdr:cNvPr id="1043" name="Drop Down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64</xdr:row>
          <xdr:rowOff>57150</xdr:rowOff>
        </xdr:from>
        <xdr:to>
          <xdr:col>5</xdr:col>
          <xdr:colOff>9525</xdr:colOff>
          <xdr:row>65</xdr:row>
          <xdr:rowOff>152400</xdr:rowOff>
        </xdr:to>
        <xdr:sp macro="" textlink="">
          <xdr:nvSpPr>
            <xdr:cNvPr id="1044" name="Drop Down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1</xdr:col>
      <xdr:colOff>542925</xdr:colOff>
      <xdr:row>0</xdr:row>
      <xdr:rowOff>219075</xdr:rowOff>
    </xdr:from>
    <xdr:ext cx="1285875" cy="0"/>
    <xdr:pic>
      <xdr:nvPicPr>
        <xdr:cNvPr id="23" name="Рисунок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675" y="219075"/>
          <a:ext cx="1285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0</xdr:col>
      <xdr:colOff>57150</xdr:colOff>
      <xdr:row>0</xdr:row>
      <xdr:rowOff>38100</xdr:rowOff>
    </xdr:from>
    <xdr:to>
      <xdr:col>1</xdr:col>
      <xdr:colOff>457200</xdr:colOff>
      <xdr:row>0</xdr:row>
      <xdr:rowOff>666750</xdr:rowOff>
    </xdr:to>
    <xdr:pic>
      <xdr:nvPicPr>
        <xdr:cNvPr id="24" name="Рисунок 23" descr="Лого КПС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38100"/>
          <a:ext cx="685800" cy="6286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xmlns:mc="http://schemas.openxmlformats.org/markup-compatibility/2006" val="000000" mc:Ignorable="a14" a14:legacySpreadsheetColorIndex="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  <xdr:oneCellAnchor>
    <xdr:from>
      <xdr:col>1</xdr:col>
      <xdr:colOff>419100</xdr:colOff>
      <xdr:row>0</xdr:row>
      <xdr:rowOff>219075</xdr:rowOff>
    </xdr:from>
    <xdr:ext cx="2200275" cy="295275"/>
    <xdr:pic>
      <xdr:nvPicPr>
        <xdr:cNvPr id="25" name="Рисунок 2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219075"/>
          <a:ext cx="22002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28</xdr:row>
          <xdr:rowOff>57150</xdr:rowOff>
        </xdr:from>
        <xdr:to>
          <xdr:col>5</xdr:col>
          <xdr:colOff>9525</xdr:colOff>
          <xdr:row>29</xdr:row>
          <xdr:rowOff>152400</xdr:rowOff>
        </xdr:to>
        <xdr:sp macro="" textlink="">
          <xdr:nvSpPr>
            <xdr:cNvPr id="1045" name="Drop Down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30</xdr:row>
          <xdr:rowOff>57150</xdr:rowOff>
        </xdr:from>
        <xdr:to>
          <xdr:col>5</xdr:col>
          <xdr:colOff>9525</xdr:colOff>
          <xdr:row>31</xdr:row>
          <xdr:rowOff>152400</xdr:rowOff>
        </xdr:to>
        <xdr:sp macro="" textlink="">
          <xdr:nvSpPr>
            <xdr:cNvPr id="1046" name="Drop Down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32</xdr:row>
          <xdr:rowOff>57150</xdr:rowOff>
        </xdr:from>
        <xdr:to>
          <xdr:col>5</xdr:col>
          <xdr:colOff>9525</xdr:colOff>
          <xdr:row>33</xdr:row>
          <xdr:rowOff>152400</xdr:rowOff>
        </xdr:to>
        <xdr:sp macro="" textlink="">
          <xdr:nvSpPr>
            <xdr:cNvPr id="1047" name="Drop Down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34</xdr:row>
          <xdr:rowOff>57150</xdr:rowOff>
        </xdr:from>
        <xdr:to>
          <xdr:col>5</xdr:col>
          <xdr:colOff>9525</xdr:colOff>
          <xdr:row>35</xdr:row>
          <xdr:rowOff>152400</xdr:rowOff>
        </xdr:to>
        <xdr:sp macro="" textlink="">
          <xdr:nvSpPr>
            <xdr:cNvPr id="1048" name="Drop Down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36</xdr:row>
          <xdr:rowOff>57150</xdr:rowOff>
        </xdr:from>
        <xdr:to>
          <xdr:col>5</xdr:col>
          <xdr:colOff>9525</xdr:colOff>
          <xdr:row>37</xdr:row>
          <xdr:rowOff>152400</xdr:rowOff>
        </xdr:to>
        <xdr:sp macro="" textlink="">
          <xdr:nvSpPr>
            <xdr:cNvPr id="1049" name="Drop Down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38</xdr:row>
          <xdr:rowOff>57150</xdr:rowOff>
        </xdr:from>
        <xdr:to>
          <xdr:col>5</xdr:col>
          <xdr:colOff>9525</xdr:colOff>
          <xdr:row>39</xdr:row>
          <xdr:rowOff>152400</xdr:rowOff>
        </xdr:to>
        <xdr:sp macro="" textlink="">
          <xdr:nvSpPr>
            <xdr:cNvPr id="1050" name="Drop Down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40</xdr:row>
          <xdr:rowOff>57150</xdr:rowOff>
        </xdr:from>
        <xdr:to>
          <xdr:col>5</xdr:col>
          <xdr:colOff>9525</xdr:colOff>
          <xdr:row>41</xdr:row>
          <xdr:rowOff>152400</xdr:rowOff>
        </xdr:to>
        <xdr:sp macro="" textlink="">
          <xdr:nvSpPr>
            <xdr:cNvPr id="1051" name="Drop Down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42</xdr:row>
          <xdr:rowOff>57150</xdr:rowOff>
        </xdr:from>
        <xdr:to>
          <xdr:col>5</xdr:col>
          <xdr:colOff>9525</xdr:colOff>
          <xdr:row>43</xdr:row>
          <xdr:rowOff>152400</xdr:rowOff>
        </xdr:to>
        <xdr:sp macro="" textlink="">
          <xdr:nvSpPr>
            <xdr:cNvPr id="1052" name="Drop Down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44</xdr:row>
          <xdr:rowOff>57150</xdr:rowOff>
        </xdr:from>
        <xdr:to>
          <xdr:col>5</xdr:col>
          <xdr:colOff>9525</xdr:colOff>
          <xdr:row>45</xdr:row>
          <xdr:rowOff>152400</xdr:rowOff>
        </xdr:to>
        <xdr:sp macro="" textlink="">
          <xdr:nvSpPr>
            <xdr:cNvPr id="1053" name="Drop Down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46</xdr:row>
          <xdr:rowOff>57150</xdr:rowOff>
        </xdr:from>
        <xdr:to>
          <xdr:col>5</xdr:col>
          <xdr:colOff>9525</xdr:colOff>
          <xdr:row>47</xdr:row>
          <xdr:rowOff>152400</xdr:rowOff>
        </xdr:to>
        <xdr:sp macro="" textlink="">
          <xdr:nvSpPr>
            <xdr:cNvPr id="1054" name="Drop Down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48</xdr:row>
          <xdr:rowOff>57150</xdr:rowOff>
        </xdr:from>
        <xdr:to>
          <xdr:col>5</xdr:col>
          <xdr:colOff>9525</xdr:colOff>
          <xdr:row>49</xdr:row>
          <xdr:rowOff>152400</xdr:rowOff>
        </xdr:to>
        <xdr:sp macro="" textlink="">
          <xdr:nvSpPr>
            <xdr:cNvPr id="1055" name="Drop Down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46</xdr:row>
          <xdr:rowOff>57150</xdr:rowOff>
        </xdr:from>
        <xdr:to>
          <xdr:col>5</xdr:col>
          <xdr:colOff>9525</xdr:colOff>
          <xdr:row>47</xdr:row>
          <xdr:rowOff>152400</xdr:rowOff>
        </xdr:to>
        <xdr:sp macro="" textlink="">
          <xdr:nvSpPr>
            <xdr:cNvPr id="1056" name="Drop Down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64</xdr:row>
          <xdr:rowOff>57150</xdr:rowOff>
        </xdr:from>
        <xdr:to>
          <xdr:col>5</xdr:col>
          <xdr:colOff>9525</xdr:colOff>
          <xdr:row>65</xdr:row>
          <xdr:rowOff>152400</xdr:rowOff>
        </xdr:to>
        <xdr:sp macro="" textlink="">
          <xdr:nvSpPr>
            <xdr:cNvPr id="1057" name="Drop Down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62</xdr:row>
          <xdr:rowOff>57150</xdr:rowOff>
        </xdr:from>
        <xdr:to>
          <xdr:col>5</xdr:col>
          <xdr:colOff>9525</xdr:colOff>
          <xdr:row>63</xdr:row>
          <xdr:rowOff>152400</xdr:rowOff>
        </xdr:to>
        <xdr:sp macro="" textlink="">
          <xdr:nvSpPr>
            <xdr:cNvPr id="1058" name="Drop Down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60</xdr:row>
          <xdr:rowOff>57150</xdr:rowOff>
        </xdr:from>
        <xdr:to>
          <xdr:col>5</xdr:col>
          <xdr:colOff>9525</xdr:colOff>
          <xdr:row>61</xdr:row>
          <xdr:rowOff>152400</xdr:rowOff>
        </xdr:to>
        <xdr:sp macro="" textlink="">
          <xdr:nvSpPr>
            <xdr:cNvPr id="1059" name="Drop Down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58</xdr:row>
          <xdr:rowOff>57150</xdr:rowOff>
        </xdr:from>
        <xdr:to>
          <xdr:col>5</xdr:col>
          <xdr:colOff>9525</xdr:colOff>
          <xdr:row>59</xdr:row>
          <xdr:rowOff>152400</xdr:rowOff>
        </xdr:to>
        <xdr:sp macro="" textlink="">
          <xdr:nvSpPr>
            <xdr:cNvPr id="1060" name="Drop Down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56</xdr:row>
          <xdr:rowOff>57150</xdr:rowOff>
        </xdr:from>
        <xdr:to>
          <xdr:col>5</xdr:col>
          <xdr:colOff>9525</xdr:colOff>
          <xdr:row>57</xdr:row>
          <xdr:rowOff>152400</xdr:rowOff>
        </xdr:to>
        <xdr:sp macro="" textlink="">
          <xdr:nvSpPr>
            <xdr:cNvPr id="1061" name="Drop Down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54</xdr:row>
          <xdr:rowOff>57150</xdr:rowOff>
        </xdr:from>
        <xdr:to>
          <xdr:col>5</xdr:col>
          <xdr:colOff>9525</xdr:colOff>
          <xdr:row>55</xdr:row>
          <xdr:rowOff>152400</xdr:rowOff>
        </xdr:to>
        <xdr:sp macro="" textlink="">
          <xdr:nvSpPr>
            <xdr:cNvPr id="1062" name="Drop Down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52</xdr:row>
          <xdr:rowOff>57150</xdr:rowOff>
        </xdr:from>
        <xdr:to>
          <xdr:col>5</xdr:col>
          <xdr:colOff>9525</xdr:colOff>
          <xdr:row>53</xdr:row>
          <xdr:rowOff>152400</xdr:rowOff>
        </xdr:to>
        <xdr:sp macro="" textlink="">
          <xdr:nvSpPr>
            <xdr:cNvPr id="1063" name="Drop Down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50</xdr:row>
          <xdr:rowOff>57150</xdr:rowOff>
        </xdr:from>
        <xdr:to>
          <xdr:col>5</xdr:col>
          <xdr:colOff>9525</xdr:colOff>
          <xdr:row>51</xdr:row>
          <xdr:rowOff>152400</xdr:rowOff>
        </xdr:to>
        <xdr:sp macro="" textlink="">
          <xdr:nvSpPr>
            <xdr:cNvPr id="1064" name="Drop Down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28</xdr:row>
          <xdr:rowOff>57150</xdr:rowOff>
        </xdr:from>
        <xdr:to>
          <xdr:col>5</xdr:col>
          <xdr:colOff>9525</xdr:colOff>
          <xdr:row>29</xdr:row>
          <xdr:rowOff>152400</xdr:rowOff>
        </xdr:to>
        <xdr:sp macro="" textlink="">
          <xdr:nvSpPr>
            <xdr:cNvPr id="1065" name="Drop Down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30</xdr:row>
          <xdr:rowOff>57150</xdr:rowOff>
        </xdr:from>
        <xdr:to>
          <xdr:col>5</xdr:col>
          <xdr:colOff>9525</xdr:colOff>
          <xdr:row>31</xdr:row>
          <xdr:rowOff>152400</xdr:rowOff>
        </xdr:to>
        <xdr:sp macro="" textlink="">
          <xdr:nvSpPr>
            <xdr:cNvPr id="1066" name="Drop Down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32</xdr:row>
          <xdr:rowOff>57150</xdr:rowOff>
        </xdr:from>
        <xdr:to>
          <xdr:col>5</xdr:col>
          <xdr:colOff>9525</xdr:colOff>
          <xdr:row>33</xdr:row>
          <xdr:rowOff>152400</xdr:rowOff>
        </xdr:to>
        <xdr:sp macro="" textlink="">
          <xdr:nvSpPr>
            <xdr:cNvPr id="1067" name="Drop Down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34</xdr:row>
          <xdr:rowOff>57150</xdr:rowOff>
        </xdr:from>
        <xdr:to>
          <xdr:col>5</xdr:col>
          <xdr:colOff>9525</xdr:colOff>
          <xdr:row>35</xdr:row>
          <xdr:rowOff>152400</xdr:rowOff>
        </xdr:to>
        <xdr:sp macro="" textlink="">
          <xdr:nvSpPr>
            <xdr:cNvPr id="1068" name="Drop Down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36</xdr:row>
          <xdr:rowOff>57150</xdr:rowOff>
        </xdr:from>
        <xdr:to>
          <xdr:col>5</xdr:col>
          <xdr:colOff>9525</xdr:colOff>
          <xdr:row>37</xdr:row>
          <xdr:rowOff>152400</xdr:rowOff>
        </xdr:to>
        <xdr:sp macro="" textlink="">
          <xdr:nvSpPr>
            <xdr:cNvPr id="1069" name="Drop Down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38</xdr:row>
          <xdr:rowOff>57150</xdr:rowOff>
        </xdr:from>
        <xdr:to>
          <xdr:col>5</xdr:col>
          <xdr:colOff>9525</xdr:colOff>
          <xdr:row>39</xdr:row>
          <xdr:rowOff>152400</xdr:rowOff>
        </xdr:to>
        <xdr:sp macro="" textlink="">
          <xdr:nvSpPr>
            <xdr:cNvPr id="1070" name="Drop Down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40</xdr:row>
          <xdr:rowOff>57150</xdr:rowOff>
        </xdr:from>
        <xdr:to>
          <xdr:col>5</xdr:col>
          <xdr:colOff>9525</xdr:colOff>
          <xdr:row>41</xdr:row>
          <xdr:rowOff>152400</xdr:rowOff>
        </xdr:to>
        <xdr:sp macro="" textlink="">
          <xdr:nvSpPr>
            <xdr:cNvPr id="1071" name="Drop Down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42</xdr:row>
          <xdr:rowOff>57150</xdr:rowOff>
        </xdr:from>
        <xdr:to>
          <xdr:col>5</xdr:col>
          <xdr:colOff>9525</xdr:colOff>
          <xdr:row>43</xdr:row>
          <xdr:rowOff>152400</xdr:rowOff>
        </xdr:to>
        <xdr:sp macro="" textlink="">
          <xdr:nvSpPr>
            <xdr:cNvPr id="1072" name="Drop Down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44</xdr:row>
          <xdr:rowOff>57150</xdr:rowOff>
        </xdr:from>
        <xdr:to>
          <xdr:col>5</xdr:col>
          <xdr:colOff>9525</xdr:colOff>
          <xdr:row>45</xdr:row>
          <xdr:rowOff>152400</xdr:rowOff>
        </xdr:to>
        <xdr:sp macro="" textlink="">
          <xdr:nvSpPr>
            <xdr:cNvPr id="1073" name="Drop Down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46</xdr:row>
          <xdr:rowOff>57150</xdr:rowOff>
        </xdr:from>
        <xdr:to>
          <xdr:col>5</xdr:col>
          <xdr:colOff>9525</xdr:colOff>
          <xdr:row>47</xdr:row>
          <xdr:rowOff>152400</xdr:rowOff>
        </xdr:to>
        <xdr:sp macro="" textlink="">
          <xdr:nvSpPr>
            <xdr:cNvPr id="1074" name="Drop Down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48</xdr:row>
          <xdr:rowOff>57150</xdr:rowOff>
        </xdr:from>
        <xdr:to>
          <xdr:col>5</xdr:col>
          <xdr:colOff>9525</xdr:colOff>
          <xdr:row>49</xdr:row>
          <xdr:rowOff>152400</xdr:rowOff>
        </xdr:to>
        <xdr:sp macro="" textlink="">
          <xdr:nvSpPr>
            <xdr:cNvPr id="1075" name="Drop Down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50</xdr:row>
          <xdr:rowOff>57150</xdr:rowOff>
        </xdr:from>
        <xdr:to>
          <xdr:col>5</xdr:col>
          <xdr:colOff>9525</xdr:colOff>
          <xdr:row>51</xdr:row>
          <xdr:rowOff>152400</xdr:rowOff>
        </xdr:to>
        <xdr:sp macro="" textlink="">
          <xdr:nvSpPr>
            <xdr:cNvPr id="1076" name="Drop Down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52</xdr:row>
          <xdr:rowOff>57150</xdr:rowOff>
        </xdr:from>
        <xdr:to>
          <xdr:col>5</xdr:col>
          <xdr:colOff>9525</xdr:colOff>
          <xdr:row>53</xdr:row>
          <xdr:rowOff>152400</xdr:rowOff>
        </xdr:to>
        <xdr:sp macro="" textlink="">
          <xdr:nvSpPr>
            <xdr:cNvPr id="1077" name="Drop Down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0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54</xdr:row>
          <xdr:rowOff>57150</xdr:rowOff>
        </xdr:from>
        <xdr:to>
          <xdr:col>5</xdr:col>
          <xdr:colOff>9525</xdr:colOff>
          <xdr:row>55</xdr:row>
          <xdr:rowOff>152400</xdr:rowOff>
        </xdr:to>
        <xdr:sp macro="" textlink="">
          <xdr:nvSpPr>
            <xdr:cNvPr id="1078" name="Drop Down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0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56</xdr:row>
          <xdr:rowOff>57150</xdr:rowOff>
        </xdr:from>
        <xdr:to>
          <xdr:col>5</xdr:col>
          <xdr:colOff>9525</xdr:colOff>
          <xdr:row>57</xdr:row>
          <xdr:rowOff>152400</xdr:rowOff>
        </xdr:to>
        <xdr:sp macro="" textlink="">
          <xdr:nvSpPr>
            <xdr:cNvPr id="1079" name="Drop Down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58</xdr:row>
          <xdr:rowOff>57150</xdr:rowOff>
        </xdr:from>
        <xdr:to>
          <xdr:col>5</xdr:col>
          <xdr:colOff>9525</xdr:colOff>
          <xdr:row>59</xdr:row>
          <xdr:rowOff>152400</xdr:rowOff>
        </xdr:to>
        <xdr:sp macro="" textlink="">
          <xdr:nvSpPr>
            <xdr:cNvPr id="1080" name="Drop Down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0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60</xdr:row>
          <xdr:rowOff>57150</xdr:rowOff>
        </xdr:from>
        <xdr:to>
          <xdr:col>5</xdr:col>
          <xdr:colOff>9525</xdr:colOff>
          <xdr:row>61</xdr:row>
          <xdr:rowOff>152400</xdr:rowOff>
        </xdr:to>
        <xdr:sp macro="" textlink="">
          <xdr:nvSpPr>
            <xdr:cNvPr id="1081" name="Drop Down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62</xdr:row>
          <xdr:rowOff>57150</xdr:rowOff>
        </xdr:from>
        <xdr:to>
          <xdr:col>5</xdr:col>
          <xdr:colOff>9525</xdr:colOff>
          <xdr:row>63</xdr:row>
          <xdr:rowOff>152400</xdr:rowOff>
        </xdr:to>
        <xdr:sp macro="" textlink="">
          <xdr:nvSpPr>
            <xdr:cNvPr id="1082" name="Drop Down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64</xdr:row>
          <xdr:rowOff>57150</xdr:rowOff>
        </xdr:from>
        <xdr:to>
          <xdr:col>5</xdr:col>
          <xdr:colOff>9525</xdr:colOff>
          <xdr:row>65</xdr:row>
          <xdr:rowOff>152400</xdr:rowOff>
        </xdr:to>
        <xdr:sp macro="" textlink="">
          <xdr:nvSpPr>
            <xdr:cNvPr id="1083" name="Drop Down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0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277"/>
  <sheetViews>
    <sheetView tabSelected="1" zoomScale="80" zoomScaleNormal="80" workbookViewId="0">
      <pane ySplit="1" topLeftCell="A2" activePane="bottomLeft" state="frozen"/>
      <selection pane="bottomLeft" activeCell="G37" sqref="G37"/>
    </sheetView>
  </sheetViews>
  <sheetFormatPr defaultRowHeight="15" x14ac:dyDescent="0.25"/>
  <cols>
    <col min="1" max="1" width="3.42578125" style="12" customWidth="1"/>
    <col min="2" max="2" width="11.42578125" style="12" customWidth="1"/>
    <col min="3" max="3" width="16.42578125" style="12" customWidth="1"/>
    <col min="4" max="9" width="13.5703125" style="12" customWidth="1"/>
    <col min="10" max="10" width="16.28515625" style="12" customWidth="1"/>
    <col min="11" max="11" width="18.5703125" style="12" hidden="1" customWidth="1"/>
    <col min="12" max="12" width="21.140625" style="12" customWidth="1"/>
    <col min="13" max="13" width="13.5703125" style="12" customWidth="1"/>
    <col min="14" max="14" width="23" style="12" customWidth="1"/>
    <col min="15" max="15" width="28.5703125" style="12" customWidth="1"/>
    <col min="17" max="17" width="4" customWidth="1"/>
    <col min="18" max="18" width="6.7109375" hidden="1" customWidth="1"/>
    <col min="19" max="19" width="15.7109375" hidden="1" customWidth="1"/>
    <col min="20" max="20" width="25.5703125" hidden="1" customWidth="1"/>
    <col min="21" max="21" width="19.85546875" hidden="1" customWidth="1"/>
    <col min="22" max="22" width="9.140625" customWidth="1"/>
  </cols>
  <sheetData>
    <row r="1" spans="1:21" ht="66" customHeight="1" thickBot="1" x14ac:dyDescent="0.3">
      <c r="A1" s="62"/>
      <c r="B1" s="63"/>
      <c r="C1" s="63"/>
      <c r="D1" s="63"/>
      <c r="E1" s="64" t="s">
        <v>27</v>
      </c>
      <c r="F1" s="65"/>
      <c r="G1" s="65"/>
      <c r="H1" s="65"/>
      <c r="I1" s="66"/>
    </row>
    <row r="2" spans="1:21" ht="54.75" customHeight="1" x14ac:dyDescent="0.25">
      <c r="A2" s="75" t="s">
        <v>40</v>
      </c>
      <c r="B2" s="76"/>
      <c r="C2" s="76"/>
      <c r="D2" s="76"/>
      <c r="E2" s="76"/>
      <c r="F2" s="76"/>
      <c r="G2" s="76"/>
      <c r="H2" s="76"/>
      <c r="I2" s="76"/>
      <c r="J2" s="2"/>
      <c r="K2" s="2"/>
      <c r="L2" s="2"/>
      <c r="M2" s="2"/>
      <c r="N2" s="2"/>
      <c r="O2" s="2"/>
    </row>
    <row r="3" spans="1:21" ht="15" customHeight="1" x14ac:dyDescent="0.25">
      <c r="A3" s="2"/>
      <c r="B3" s="2"/>
      <c r="C3" s="3"/>
      <c r="D3" s="3"/>
      <c r="E3" s="3"/>
      <c r="F3" s="3"/>
      <c r="G3" s="2"/>
      <c r="H3" s="2"/>
      <c r="I3" s="2"/>
      <c r="J3" s="2"/>
      <c r="K3" s="2"/>
      <c r="L3" s="2"/>
      <c r="M3" s="2"/>
      <c r="N3" s="2"/>
      <c r="O3" s="2"/>
      <c r="S3" s="5" t="s">
        <v>0</v>
      </c>
      <c r="T3" s="5" t="s">
        <v>39</v>
      </c>
      <c r="U3" s="5" t="s">
        <v>37</v>
      </c>
    </row>
    <row r="4" spans="1:21" x14ac:dyDescent="0.25">
      <c r="A4" s="67" t="s">
        <v>1</v>
      </c>
      <c r="B4" s="68"/>
      <c r="C4" s="69"/>
      <c r="D4" s="70"/>
      <c r="E4" s="70"/>
      <c r="F4" s="71"/>
      <c r="G4" s="71"/>
      <c r="H4" s="72"/>
      <c r="I4" s="6"/>
      <c r="J4" s="2"/>
      <c r="K4" s="2"/>
      <c r="L4" s="2"/>
      <c r="M4" s="2"/>
      <c r="N4" s="2"/>
      <c r="O4" s="2"/>
    </row>
    <row r="5" spans="1:21" x14ac:dyDescent="0.25">
      <c r="A5" s="67" t="s">
        <v>2</v>
      </c>
      <c r="B5" s="68"/>
      <c r="C5" s="69"/>
      <c r="D5" s="70"/>
      <c r="E5" s="70"/>
      <c r="F5" s="71"/>
      <c r="G5" s="71"/>
      <c r="H5" s="72"/>
      <c r="I5" s="6"/>
      <c r="J5" s="2"/>
      <c r="K5" s="2"/>
      <c r="L5" s="2"/>
      <c r="M5" s="2"/>
      <c r="N5" s="2"/>
      <c r="O5" s="2"/>
      <c r="R5">
        <v>1</v>
      </c>
      <c r="S5" t="s">
        <v>32</v>
      </c>
      <c r="T5" s="4">
        <v>28</v>
      </c>
      <c r="U5" s="4">
        <v>28</v>
      </c>
    </row>
    <row r="6" spans="1:21" x14ac:dyDescent="0.25">
      <c r="A6" s="67" t="s">
        <v>3</v>
      </c>
      <c r="B6" s="68"/>
      <c r="C6" s="69"/>
      <c r="D6" s="70"/>
      <c r="E6" s="70"/>
      <c r="F6" s="71"/>
      <c r="G6" s="71"/>
      <c r="H6" s="72"/>
      <c r="I6" s="6"/>
      <c r="J6" s="2"/>
      <c r="K6" s="2"/>
      <c r="L6" s="2"/>
      <c r="M6" s="2"/>
      <c r="N6" s="2"/>
      <c r="O6" s="2"/>
      <c r="R6">
        <v>2</v>
      </c>
      <c r="S6" t="s">
        <v>33</v>
      </c>
      <c r="T6" s="4">
        <v>28</v>
      </c>
      <c r="U6" s="4">
        <v>28</v>
      </c>
    </row>
    <row r="7" spans="1:21" x14ac:dyDescent="0.25">
      <c r="A7" s="77"/>
      <c r="B7" s="68"/>
      <c r="C7" s="69"/>
      <c r="D7" s="70"/>
      <c r="E7" s="70"/>
      <c r="F7" s="71"/>
      <c r="G7" s="71"/>
      <c r="H7" s="72"/>
      <c r="I7" s="6"/>
      <c r="J7" s="2"/>
      <c r="K7" s="2"/>
      <c r="L7" s="2"/>
      <c r="M7" s="2"/>
      <c r="N7" s="2"/>
      <c r="O7" s="2"/>
      <c r="R7">
        <v>3</v>
      </c>
      <c r="S7" t="s">
        <v>30</v>
      </c>
      <c r="T7" s="4">
        <v>28</v>
      </c>
      <c r="U7" s="4">
        <v>28</v>
      </c>
    </row>
    <row r="8" spans="1:21" ht="15.75" x14ac:dyDescent="0.25">
      <c r="A8" s="7" t="s">
        <v>4</v>
      </c>
      <c r="B8" s="8"/>
      <c r="C8" s="3"/>
      <c r="D8" s="3"/>
      <c r="E8" s="3"/>
      <c r="F8" s="3"/>
      <c r="G8" s="2"/>
      <c r="H8" s="2"/>
      <c r="I8" s="2"/>
      <c r="J8" s="2"/>
      <c r="K8" s="2"/>
      <c r="L8" s="2"/>
      <c r="M8" s="2"/>
      <c r="N8" s="2"/>
      <c r="O8" s="2"/>
      <c r="R8">
        <v>4</v>
      </c>
      <c r="S8" t="s">
        <v>28</v>
      </c>
      <c r="T8" s="4">
        <v>28</v>
      </c>
      <c r="U8" s="4">
        <v>28</v>
      </c>
    </row>
    <row r="9" spans="1:21" x14ac:dyDescent="0.25">
      <c r="A9" s="82" t="s">
        <v>5</v>
      </c>
      <c r="B9" s="83"/>
      <c r="C9" s="83"/>
      <c r="D9" s="84" t="s">
        <v>6</v>
      </c>
      <c r="E9" s="85"/>
      <c r="F9" s="9" t="s">
        <v>7</v>
      </c>
      <c r="G9" s="9" t="s">
        <v>8</v>
      </c>
      <c r="H9" s="9" t="s">
        <v>9</v>
      </c>
      <c r="I9" s="9" t="s">
        <v>10</v>
      </c>
      <c r="J9" s="10"/>
      <c r="K9" s="11"/>
      <c r="L9" s="11"/>
      <c r="N9" s="11"/>
      <c r="O9" s="13"/>
      <c r="R9">
        <v>5</v>
      </c>
      <c r="S9" t="s">
        <v>34</v>
      </c>
      <c r="T9" s="4">
        <v>28</v>
      </c>
      <c r="U9" s="4">
        <v>28</v>
      </c>
    </row>
    <row r="10" spans="1:21" x14ac:dyDescent="0.25">
      <c r="A10" s="15" t="s">
        <v>11</v>
      </c>
      <c r="B10" s="16">
        <v>0</v>
      </c>
      <c r="C10" s="17" t="s">
        <v>24</v>
      </c>
      <c r="D10" s="18">
        <v>2.4409999999999998</v>
      </c>
      <c r="E10" s="18">
        <v>2.4569999999999999</v>
      </c>
      <c r="F10" s="19">
        <f t="shared" ref="F10:F14" si="0">(AVERAGE(D10:E10)/AVERAGE($D$10:$E$10))</f>
        <v>1</v>
      </c>
      <c r="G10" s="20">
        <f t="shared" ref="G10:G14" si="1">IF(OR(D10="",E10=""),"",IF(D10=E10,"0,00%",STDEV(D10:E10)/AVERAGE(D10:E10)))</f>
        <v>4.6197258060370642E-3</v>
      </c>
      <c r="H10" s="21"/>
      <c r="I10" s="22"/>
      <c r="J10" s="10"/>
      <c r="K10" s="23"/>
      <c r="L10" s="23"/>
      <c r="N10" s="24"/>
      <c r="O10" s="13"/>
      <c r="R10">
        <v>6</v>
      </c>
      <c r="S10" t="s">
        <v>35</v>
      </c>
      <c r="T10" s="4">
        <v>28</v>
      </c>
      <c r="U10" s="4">
        <v>28</v>
      </c>
    </row>
    <row r="11" spans="1:21" x14ac:dyDescent="0.25">
      <c r="A11" s="25" t="s">
        <v>12</v>
      </c>
      <c r="B11" s="56">
        <v>7.0000000000000007E-2</v>
      </c>
      <c r="C11" s="17" t="s">
        <v>24</v>
      </c>
      <c r="D11" s="18">
        <v>2.0019999999999998</v>
      </c>
      <c r="E11" s="18">
        <v>1.875</v>
      </c>
      <c r="F11" s="19">
        <f t="shared" si="0"/>
        <v>0.79154757043691304</v>
      </c>
      <c r="G11" s="20">
        <f t="shared" si="1"/>
        <v>4.6325798922203454E-2</v>
      </c>
      <c r="H11" s="21">
        <f>LOG(B11)</f>
        <v>-1.1549019599857431</v>
      </c>
      <c r="I11" s="21">
        <f>IF($E$14="","",LOG((F11/(1-F11))))</f>
        <v>0.57947005892029979</v>
      </c>
      <c r="J11" s="10"/>
      <c r="K11" s="23"/>
      <c r="L11" s="23"/>
      <c r="N11" s="23"/>
      <c r="O11" s="26"/>
      <c r="R11">
        <v>7</v>
      </c>
      <c r="S11" t="s">
        <v>36</v>
      </c>
      <c r="T11" s="4">
        <v>28</v>
      </c>
      <c r="U11" s="4">
        <v>28</v>
      </c>
    </row>
    <row r="12" spans="1:21" x14ac:dyDescent="0.25">
      <c r="A12" s="25" t="s">
        <v>13</v>
      </c>
      <c r="B12" s="56">
        <v>0.2</v>
      </c>
      <c r="C12" s="17" t="s">
        <v>24</v>
      </c>
      <c r="D12" s="18">
        <v>1.3720000000000001</v>
      </c>
      <c r="E12" s="18">
        <v>1.413</v>
      </c>
      <c r="F12" s="19">
        <f t="shared" si="0"/>
        <v>0.56859942833809729</v>
      </c>
      <c r="G12" s="20">
        <f t="shared" si="1"/>
        <v>2.0819661061865991E-2</v>
      </c>
      <c r="H12" s="21">
        <f>LOG(B12)</f>
        <v>-0.69897000433601875</v>
      </c>
      <c r="I12" s="21">
        <f>IF($E$14="","",LOG((F12/(1-F12))))</f>
        <v>0.11992570245743453</v>
      </c>
      <c r="J12" s="10"/>
      <c r="K12" s="23"/>
      <c r="L12" s="23"/>
      <c r="N12" s="23"/>
      <c r="O12" s="26"/>
      <c r="R12">
        <v>8</v>
      </c>
      <c r="S12" s="14" t="s">
        <v>29</v>
      </c>
      <c r="T12" s="4">
        <v>28</v>
      </c>
      <c r="U12" s="4">
        <v>28</v>
      </c>
    </row>
    <row r="13" spans="1:21" x14ac:dyDescent="0.25">
      <c r="A13" s="25" t="s">
        <v>14</v>
      </c>
      <c r="B13" s="56">
        <v>0.6</v>
      </c>
      <c r="C13" s="17" t="s">
        <v>24</v>
      </c>
      <c r="D13" s="18">
        <v>0.72299999999999998</v>
      </c>
      <c r="E13" s="18">
        <v>0.75800000000000001</v>
      </c>
      <c r="F13" s="19">
        <f t="shared" si="0"/>
        <v>0.3023683135973867</v>
      </c>
      <c r="G13" s="20">
        <f t="shared" si="1"/>
        <v>3.3421657449735562E-2</v>
      </c>
      <c r="H13" s="21">
        <f>LOG(B13)</f>
        <v>-0.22184874961635639</v>
      </c>
      <c r="I13" s="21">
        <f>IF($E$14="","",LOG((F13/(1-F13))))</f>
        <v>-0.36308992027755427</v>
      </c>
      <c r="J13" s="10"/>
      <c r="K13" s="23"/>
      <c r="L13" s="23"/>
      <c r="N13" s="23"/>
      <c r="O13" s="26"/>
      <c r="T13" s="4"/>
      <c r="U13" s="4"/>
    </row>
    <row r="14" spans="1:21" x14ac:dyDescent="0.25">
      <c r="A14" s="27" t="s">
        <v>15</v>
      </c>
      <c r="B14" s="57">
        <v>2.5</v>
      </c>
      <c r="C14" s="59" t="s">
        <v>24</v>
      </c>
      <c r="D14" s="18">
        <v>0.19500000000000001</v>
      </c>
      <c r="E14" s="18">
        <v>0.20499999999999999</v>
      </c>
      <c r="F14" s="19">
        <f t="shared" si="0"/>
        <v>8.1665986116782371E-2</v>
      </c>
      <c r="G14" s="20">
        <f t="shared" si="1"/>
        <v>3.5355339059327306E-2</v>
      </c>
      <c r="H14" s="21">
        <f>LOG(B14)</f>
        <v>0.3979400086720376</v>
      </c>
      <c r="I14" s="21">
        <f>IF($E$14="","",LOG((F14/(1-F14))))</f>
        <v>-1.050959459771651</v>
      </c>
      <c r="J14" s="10"/>
      <c r="K14" s="23"/>
      <c r="L14" s="23"/>
      <c r="N14" s="23"/>
      <c r="O14" s="26"/>
    </row>
    <row r="15" spans="1:21" x14ac:dyDescent="0.25">
      <c r="A15" s="2"/>
      <c r="B15" s="2"/>
      <c r="C15" s="2"/>
      <c r="D15" s="2"/>
      <c r="E15" s="2"/>
      <c r="F15" s="2"/>
      <c r="G15" s="28"/>
      <c r="H15" s="2"/>
      <c r="I15" s="2"/>
      <c r="J15" s="29"/>
      <c r="K15" s="29"/>
      <c r="L15" s="29"/>
      <c r="M15" s="2"/>
      <c r="N15" s="2"/>
      <c r="O15" s="29"/>
    </row>
    <row r="16" spans="1:21" x14ac:dyDescent="0.25">
      <c r="A16" s="2"/>
      <c r="B16" s="2"/>
      <c r="C16" s="2"/>
      <c r="D16" s="2"/>
      <c r="E16" s="2"/>
      <c r="F16" s="2"/>
      <c r="G16" s="60" t="s">
        <v>31</v>
      </c>
      <c r="H16" s="61">
        <f>IF(E14="","",CORREL(I11:I14,H11:H14))</f>
        <v>-0.99967435715353159</v>
      </c>
      <c r="I16" s="13"/>
      <c r="J16" s="2"/>
      <c r="K16" s="2"/>
      <c r="L16" s="2"/>
      <c r="M16" s="2"/>
      <c r="N16" s="2"/>
      <c r="O16" s="2"/>
    </row>
    <row r="17" spans="1:19" x14ac:dyDescent="0.25">
      <c r="A17" s="2"/>
      <c r="B17" s="2"/>
      <c r="C17" s="2"/>
      <c r="D17" s="2"/>
      <c r="E17" s="2"/>
      <c r="F17" s="2"/>
      <c r="G17" s="30"/>
      <c r="H17" s="23"/>
      <c r="I17" s="31"/>
      <c r="J17" s="2"/>
      <c r="K17" s="2"/>
      <c r="L17" s="2"/>
      <c r="M17" s="2"/>
      <c r="N17" s="2"/>
      <c r="O17" s="2"/>
    </row>
    <row r="18" spans="1:19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32"/>
    </row>
    <row r="19" spans="1:19" ht="16.5" thickBot="1" x14ac:dyDescent="0.3">
      <c r="A19" s="1" t="s">
        <v>26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</row>
    <row r="20" spans="1:19" ht="40.5" customHeight="1" x14ac:dyDescent="0.25">
      <c r="A20" s="33" t="s">
        <v>16</v>
      </c>
      <c r="B20" s="86" t="s">
        <v>17</v>
      </c>
      <c r="C20" s="86"/>
      <c r="D20" s="84" t="s">
        <v>18</v>
      </c>
      <c r="E20" s="87"/>
      <c r="F20" s="34" t="s">
        <v>19</v>
      </c>
      <c r="G20" s="34" t="s">
        <v>20</v>
      </c>
      <c r="H20" s="9" t="s">
        <v>21</v>
      </c>
      <c r="I20" s="34" t="s">
        <v>8</v>
      </c>
      <c r="J20" s="9" t="s">
        <v>25</v>
      </c>
      <c r="K20" s="9"/>
      <c r="L20" s="35" t="s">
        <v>22</v>
      </c>
      <c r="M20" s="73" t="s">
        <v>38</v>
      </c>
      <c r="N20" s="74"/>
      <c r="O20" s="36" t="s">
        <v>23</v>
      </c>
    </row>
    <row r="21" spans="1:19" x14ac:dyDescent="0.25">
      <c r="A21" s="37" t="s">
        <v>11</v>
      </c>
      <c r="B21" s="77" t="s">
        <v>5</v>
      </c>
      <c r="C21" s="77"/>
      <c r="D21" s="78"/>
      <c r="E21" s="79"/>
      <c r="F21" s="38"/>
      <c r="G21" s="39">
        <f>AVERAGE(D10:E10)</f>
        <v>2.4489999999999998</v>
      </c>
      <c r="H21" s="40"/>
      <c r="I21" s="40"/>
      <c r="J21" s="41"/>
      <c r="K21" s="41"/>
      <c r="L21" s="42"/>
      <c r="M21" s="43"/>
      <c r="N21" s="44"/>
      <c r="O21" s="45"/>
    </row>
    <row r="22" spans="1:19" x14ac:dyDescent="0.25">
      <c r="A22" s="37" t="s">
        <v>12</v>
      </c>
      <c r="B22" s="77" t="s">
        <v>5</v>
      </c>
      <c r="C22" s="77"/>
      <c r="D22" s="78"/>
      <c r="E22" s="79"/>
      <c r="F22" s="38"/>
      <c r="G22" s="39">
        <f>AVERAGE(D11:E11)</f>
        <v>1.9384999999999999</v>
      </c>
      <c r="H22" s="40">
        <f>IF(G22="","",LOG(((G22/G$21)/(1-(G22/G$21)))))</f>
        <v>0.57947005892029979</v>
      </c>
      <c r="I22" s="40"/>
      <c r="J22" s="58">
        <f>ROUND(10^((H22-INTERCEPT($I$11:$I$14,$H$11:$H$14))/SLOPE($I$11:$I$14,$H$11:$H$14)),3)</f>
        <v>7.1999999999999995E-2</v>
      </c>
      <c r="K22" s="21"/>
      <c r="L22" s="46"/>
      <c r="M22" s="80">
        <f>ROUND(J22,2)</f>
        <v>7.0000000000000007E-2</v>
      </c>
      <c r="N22" s="81"/>
      <c r="O22" s="47"/>
      <c r="S22" s="14"/>
    </row>
    <row r="23" spans="1:19" x14ac:dyDescent="0.25">
      <c r="A23" s="37" t="s">
        <v>13</v>
      </c>
      <c r="B23" s="77" t="s">
        <v>5</v>
      </c>
      <c r="C23" s="77"/>
      <c r="D23" s="78"/>
      <c r="E23" s="79"/>
      <c r="F23" s="38"/>
      <c r="G23" s="39">
        <f>AVERAGE(D12:E12)</f>
        <v>1.3925000000000001</v>
      </c>
      <c r="H23" s="40">
        <f>IF(G23="","",LOG(((G23/G$21)/(1-(G23/G$21)))))</f>
        <v>0.11992570245743453</v>
      </c>
      <c r="I23" s="40"/>
      <c r="J23" s="58">
        <f t="shared" ref="J23:J25" si="2">ROUND(10^((H23-INTERCEPT($I$11:$I$14,$H$11:$H$14))/SLOPE($I$11:$I$14,$H$11:$H$14)),3)</f>
        <v>0.19800000000000001</v>
      </c>
      <c r="K23" s="21"/>
      <c r="L23" s="46"/>
      <c r="M23" s="80">
        <f t="shared" ref="M23:M25" si="3">ROUND(J23,2)</f>
        <v>0.2</v>
      </c>
      <c r="N23" s="81"/>
      <c r="O23" s="47"/>
      <c r="S23" s="14"/>
    </row>
    <row r="24" spans="1:19" x14ac:dyDescent="0.25">
      <c r="A24" s="37" t="s">
        <v>14</v>
      </c>
      <c r="B24" s="77" t="s">
        <v>5</v>
      </c>
      <c r="C24" s="77"/>
      <c r="D24" s="78"/>
      <c r="E24" s="79"/>
      <c r="F24" s="38"/>
      <c r="G24" s="39">
        <f>AVERAGE(D13:E13)</f>
        <v>0.74049999999999994</v>
      </c>
      <c r="H24" s="40">
        <f>IF(G24="","",LOG(((G24/G$21)/(1-(G24/G$21)))))</f>
        <v>-0.36308992027755427</v>
      </c>
      <c r="I24" s="40"/>
      <c r="J24" s="58">
        <f t="shared" si="2"/>
        <v>0.57099999999999995</v>
      </c>
      <c r="K24" s="21"/>
      <c r="L24" s="46"/>
      <c r="M24" s="80">
        <f t="shared" si="3"/>
        <v>0.56999999999999995</v>
      </c>
      <c r="N24" s="81"/>
      <c r="O24" s="47"/>
      <c r="S24" s="14"/>
    </row>
    <row r="25" spans="1:19" x14ac:dyDescent="0.25">
      <c r="A25" s="37" t="s">
        <v>15</v>
      </c>
      <c r="B25" s="77" t="s">
        <v>5</v>
      </c>
      <c r="C25" s="77"/>
      <c r="D25" s="78"/>
      <c r="E25" s="79"/>
      <c r="F25" s="38"/>
      <c r="G25" s="39">
        <f>AVERAGE(D14:E14)</f>
        <v>0.2</v>
      </c>
      <c r="H25" s="40">
        <f>IF(G25="","",LOG(((G25/G$21)/(1-(G25/G$21)))))</f>
        <v>-1.050959459771651</v>
      </c>
      <c r="I25" s="40"/>
      <c r="J25" s="58">
        <f t="shared" si="2"/>
        <v>2.585</v>
      </c>
      <c r="K25" s="21"/>
      <c r="L25" s="46"/>
      <c r="M25" s="80">
        <f t="shared" si="3"/>
        <v>2.59</v>
      </c>
      <c r="N25" s="81"/>
      <c r="O25" s="47"/>
      <c r="S25" s="14"/>
    </row>
    <row r="26" spans="1:19" x14ac:dyDescent="0.25">
      <c r="A26" s="37"/>
      <c r="B26" s="77"/>
      <c r="C26" s="77"/>
      <c r="D26" s="78"/>
      <c r="E26" s="79"/>
      <c r="F26" s="48"/>
      <c r="G26" s="49"/>
      <c r="H26" s="40"/>
      <c r="I26" s="40"/>
      <c r="J26" s="41"/>
      <c r="K26" s="41"/>
      <c r="L26" s="42"/>
      <c r="M26" s="50"/>
      <c r="N26" s="51"/>
      <c r="O26" s="52"/>
      <c r="S26" s="14"/>
    </row>
    <row r="27" spans="1:19" x14ac:dyDescent="0.25">
      <c r="A27" s="96">
        <v>1</v>
      </c>
      <c r="B27" s="98"/>
      <c r="C27" s="99"/>
      <c r="D27" s="102">
        <v>3</v>
      </c>
      <c r="E27" s="103"/>
      <c r="F27" s="104">
        <v>1</v>
      </c>
      <c r="G27" s="53">
        <v>2.9</v>
      </c>
      <c r="H27" s="40" t="str">
        <f>IF(G27&gt;$G$21,"менее 0,07",LOG(((G27/G$21)/(1-(G27/G$21)))))</f>
        <v>менее 0,07</v>
      </c>
      <c r="I27" s="106">
        <f>IF(OR(G28="",G27=""),"",STDEV(G27:G28)/AVERAGE(G27:G28))</f>
        <v>0</v>
      </c>
      <c r="J27" s="58" t="str">
        <f>IF(G27="","",IF($G$21/G27&lt;1,"менее 0,07",IF(10^((H27-INTERCEPT($I$11:$I$14,$H$11:$H$14))/SLOPE($I$11:$I$14,$H$11:$H$14))&gt;$B$14,"более "&amp;$B$14&amp;"",IF(10^((H27-INTERCEPT($I$11:$I$14,$H$11:$H$14))/SLOPE($I$11:$I$14,$H$11:$H$14))&lt;0.07,"менее 0,07",ROUND(10^((H27-INTERCEPT($I$11:$I$14,$H$11:$H$14))/SLOPE($I$11:$I$14,$H$11:$H$14))*F27,3)))))</f>
        <v>менее 0,07</v>
      </c>
      <c r="K27" s="54" t="e">
        <f>ABS(J27-J28)</f>
        <v>#VALUE!</v>
      </c>
      <c r="L27" s="108" t="str">
        <f>IF(M27="","",IF(M27="более "&amp;$B$14&amp;"","",IF(M27="менее 0,07","",IF(200*K27/(J27+J28)&lt;=K28,"приемлемо","неприемлемо"))))</f>
        <v/>
      </c>
      <c r="M27" s="88" t="str">
        <f>IF(OR(J27="",J28=""),"",IF(OR(J27="менее 0,07",J28="менее 0,07"),"менее 0,07",IF(OR(J27="более 2,50",J28="более 2,50"),"более 2,50",ROUND(AVERAGE(J27:J28),2))))</f>
        <v>менее 0,07</v>
      </c>
      <c r="N27" s="90" t="str">
        <f>IF(M27="","",IF(M27="более 2,50","",IF(M27="менее 0,07","",0.01*M27*VLOOKUP(D27,$R$5:$U$12,4,FALSE))))</f>
        <v/>
      </c>
      <c r="O27" s="92"/>
    </row>
    <row r="28" spans="1:19" x14ac:dyDescent="0.25">
      <c r="A28" s="97"/>
      <c r="B28" s="100"/>
      <c r="C28" s="101"/>
      <c r="D28" s="94"/>
      <c r="E28" s="95"/>
      <c r="F28" s="105"/>
      <c r="G28" s="53">
        <v>2.9</v>
      </c>
      <c r="H28" s="40" t="str">
        <f>IF(G28&gt;$G$21,"менее 0,07",LOG(((G28/G$21)/(1-(G28/G$21)))))</f>
        <v>менее 0,07</v>
      </c>
      <c r="I28" s="107" t="e">
        <f t="shared" ref="I28:I64" si="4">IF(G28=H28,"0,0%",STDEV(G28:H28)/AVERAGE(G28:H28))</f>
        <v>#DIV/0!</v>
      </c>
      <c r="J28" s="58" t="str">
        <f>IF(G28="","",IF($G$21/G28&lt;1,"менее 0,07",IF(10^((H28-INTERCEPT($I$11:$I$14,$H$11:$H$14))/SLOPE($I$11:$I$14,$H$11:$H$14))&gt;$B$14,"более 2,50",IF(10^((H28-INTERCEPT($I$11:$I$14,$H$11:$H$14))/SLOPE($I$11:$I$14,$H$11:$H$14))&lt;0.07,"менее 0,07",ROUND(10^((H28-INTERCEPT($I$11:$I$14,$H$11:$H$14))/SLOPE($I$11:$I$14,$H$11:$H$14))*F27,3)))))</f>
        <v>менее 0,07</v>
      </c>
      <c r="K28" s="55">
        <f>VLOOKUP(D27,$R$5:$U$12,3,FALSE)</f>
        <v>28</v>
      </c>
      <c r="L28" s="109"/>
      <c r="M28" s="89"/>
      <c r="N28" s="91"/>
      <c r="O28" s="93"/>
    </row>
    <row r="29" spans="1:19" x14ac:dyDescent="0.25">
      <c r="A29" s="96">
        <v>2</v>
      </c>
      <c r="B29" s="98"/>
      <c r="C29" s="99"/>
      <c r="D29" s="102">
        <v>2</v>
      </c>
      <c r="E29" s="103"/>
      <c r="F29" s="104">
        <v>1</v>
      </c>
      <c r="G29" s="53">
        <v>1.2569999999999999</v>
      </c>
      <c r="H29" s="40">
        <f t="shared" ref="H29:H66" si="5">IF(G29&gt;$G$21,"менее 0,07",LOG(((G29/G$21)/(1-(G29/G$21)))))</f>
        <v>2.305902228174005E-2</v>
      </c>
      <c r="I29" s="106">
        <f>IF(OR(G30="",G29=""),"",STDEV(G29:G30)/AVERAGE(G29:G30))</f>
        <v>3.7244973757308501E-2</v>
      </c>
      <c r="J29" s="58">
        <f t="shared" ref="J29" si="6">IF(G29="","",IF($G$21/G29&lt;1,"менее 0,07",IF(10^((H29-INTERCEPT($I$11:$I$14,$H$11:$H$14))/SLOPE($I$11:$I$14,$H$11:$H$14))&gt;$B$14,"более "&amp;$B$14&amp;"",IF(10^((H29-INTERCEPT($I$11:$I$14,$H$11:$H$14))/SLOPE($I$11:$I$14,$H$11:$H$14))&lt;0.07,"менее 0,07",ROUND(10^((H29-INTERCEPT($I$11:$I$14,$H$11:$H$14))/SLOPE($I$11:$I$14,$H$11:$H$14))*F29,3)))))</f>
        <v>0.24399999999999999</v>
      </c>
      <c r="K29" s="54">
        <f>ABS(J29-J30)</f>
        <v>2.3999999999999994E-2</v>
      </c>
      <c r="L29" s="108" t="str">
        <f>IF(M29="","",IF(M29="более "&amp;$B$14&amp;"","",IF(M29="менее 0,07","",IF(200*K29/(J29+J30)&lt;=K30,"приемлемо","неприемлемо"))))</f>
        <v>приемлемо</v>
      </c>
      <c r="M29" s="88">
        <f t="shared" ref="M29" si="7">IF(OR(J29="",J30=""),"",IF(OR(J29="менее 0,07",J30="менее 0,07"),"менее 0,07",IF(OR(J29="более "&amp;$B$14&amp;"",J30="более "&amp;$B$14&amp;""),"более "&amp;$B$14&amp;"",ROUND(AVERAGE(J29:J30),2))))</f>
        <v>0.23</v>
      </c>
      <c r="N29" s="90">
        <f t="shared" ref="N29" si="8">IF(M29="","",IF(M29="более 2,50","",IF(M29="менее 0,07","",0.01*M29*VLOOKUP(D29,$R$5:$U$10,4,FALSE))))</f>
        <v>6.4399999999999999E-2</v>
      </c>
      <c r="O29" s="92"/>
    </row>
    <row r="30" spans="1:19" x14ac:dyDescent="0.25">
      <c r="A30" s="97"/>
      <c r="B30" s="100"/>
      <c r="C30" s="101"/>
      <c r="D30" s="94"/>
      <c r="E30" s="95"/>
      <c r="F30" s="105"/>
      <c r="G30" s="53">
        <v>1.325</v>
      </c>
      <c r="H30" s="40">
        <f t="shared" si="5"/>
        <v>7.1449567039784376E-2</v>
      </c>
      <c r="I30" s="107">
        <f t="shared" si="4"/>
        <v>1.2694966329281667</v>
      </c>
      <c r="J30" s="58">
        <f t="shared" ref="J30" si="9">IF(G30="","",IF($G$21/G30&lt;1,"менее 0,07",IF(10^((H30-INTERCEPT($I$11:$I$14,$H$11:$H$14))/SLOPE($I$11:$I$14,$H$11:$H$14))&gt;$B$14,"более "&amp;$B$14&amp;"",IF(10^((H30-INTERCEPT($I$11:$I$14,$H$11:$H$14))/SLOPE($I$11:$I$14,$H$11:$H$14))&lt;0.07,"менее 0,07",ROUND(10^((H30-INTERCEPT($I$11:$I$14,$H$11:$H$14))/SLOPE($I$11:$I$14,$H$11:$H$14))*F29,3)))))</f>
        <v>0.22</v>
      </c>
      <c r="K30" s="55">
        <f>VLOOKUP(D29,$R$5:$U$12,3,FALSE)</f>
        <v>28</v>
      </c>
      <c r="L30" s="109"/>
      <c r="M30" s="89"/>
      <c r="N30" s="91"/>
      <c r="O30" s="93"/>
    </row>
    <row r="31" spans="1:19" x14ac:dyDescent="0.25">
      <c r="A31" s="96">
        <v>3</v>
      </c>
      <c r="B31" s="98"/>
      <c r="C31" s="99"/>
      <c r="D31" s="102">
        <v>5</v>
      </c>
      <c r="E31" s="103"/>
      <c r="F31" s="104">
        <v>1</v>
      </c>
      <c r="G31" s="53">
        <v>1.4279999999999999</v>
      </c>
      <c r="H31" s="40">
        <f t="shared" si="5"/>
        <v>0.14570246535324538</v>
      </c>
      <c r="I31" s="106">
        <f>IF(OR(G32="",G31=""),"",STDEV(G31:G32)/AVERAGE(G31:G32))</f>
        <v>3.9938661339559998E-2</v>
      </c>
      <c r="J31" s="58">
        <f t="shared" ref="J31" si="10">IF(G31="","",IF($G$21/G31&lt;1,"менее 0,07",IF(10^((H31-INTERCEPT($I$11:$I$14,$H$11:$H$14))/SLOPE($I$11:$I$14,$H$11:$H$14))&gt;$B$14,"более "&amp;$B$14&amp;"",IF(10^((H31-INTERCEPT($I$11:$I$14,$H$11:$H$14))/SLOPE($I$11:$I$14,$H$11:$H$14))&lt;0.07,"менее 0,07",ROUND(10^((H31-INTERCEPT($I$11:$I$14,$H$11:$H$14))/SLOPE($I$11:$I$14,$H$11:$H$14))*F31,3)))))</f>
        <v>0.187</v>
      </c>
      <c r="K31" s="54">
        <f>ABS(J31-J32)</f>
        <v>2.3999999999999994E-2</v>
      </c>
      <c r="L31" s="108" t="str">
        <f t="shared" ref="L31" si="11">IF(M31="","",IF(M31="более "&amp;$B$14&amp;"","",IF(M31="менее 0,07","",IF(200*K31/(J31+J32)&lt;=K32,"приемлемо","неприемлемо"))))</f>
        <v>приемлемо</v>
      </c>
      <c r="M31" s="88">
        <f t="shared" ref="M31" si="12">IF(OR(J31="",J32=""),"",IF(OR(J31="менее 0,07",J32="менее 0,07"),"менее 0,07",IF(OR(J31="более "&amp;$B$14&amp;"",J32="более "&amp;$B$14&amp;""),"более "&amp;$B$14&amp;"",ROUND(AVERAGE(J31:J32),2))))</f>
        <v>0.18</v>
      </c>
      <c r="N31" s="90">
        <f t="shared" ref="N31:N65" si="13">IF(M31="","",IF(M31="более 2,50","",IF(M31="менее 0,07","",0.01*M31*VLOOKUP(D31,$R$5:$U$10,4,FALSE))))</f>
        <v>5.04E-2</v>
      </c>
      <c r="O31" s="92"/>
    </row>
    <row r="32" spans="1:19" x14ac:dyDescent="0.25">
      <c r="A32" s="97"/>
      <c r="B32" s="100"/>
      <c r="C32" s="101"/>
      <c r="D32" s="94"/>
      <c r="E32" s="95"/>
      <c r="F32" s="105"/>
      <c r="G32" s="53">
        <v>1.5109999999999999</v>
      </c>
      <c r="H32" s="40">
        <f t="shared" si="5"/>
        <v>0.20706162595996083</v>
      </c>
      <c r="I32" s="107">
        <f t="shared" si="4"/>
        <v>1.0733301443921079</v>
      </c>
      <c r="J32" s="58">
        <f t="shared" ref="J32" si="14">IF(G32="","",IF($G$21/G32&lt;1,"менее 0,07",IF(10^((H32-INTERCEPT($I$11:$I$14,$H$11:$H$14))/SLOPE($I$11:$I$14,$H$11:$H$14))&gt;$B$14,"более "&amp;$B$14&amp;"",IF(10^((H32-INTERCEPT($I$11:$I$14,$H$11:$H$14))/SLOPE($I$11:$I$14,$H$11:$H$14))&lt;0.07,"менее 0,07",ROUND(10^((H32-INTERCEPT($I$11:$I$14,$H$11:$H$14))/SLOPE($I$11:$I$14,$H$11:$H$14))*F31,3)))))</f>
        <v>0.16300000000000001</v>
      </c>
      <c r="K32" s="55">
        <f>VLOOKUP(D31,$R$5:$U$12,3,FALSE)</f>
        <v>28</v>
      </c>
      <c r="L32" s="109"/>
      <c r="M32" s="89"/>
      <c r="N32" s="91"/>
      <c r="O32" s="93"/>
    </row>
    <row r="33" spans="1:15" x14ac:dyDescent="0.25">
      <c r="A33" s="96">
        <v>4</v>
      </c>
      <c r="B33" s="98"/>
      <c r="C33" s="99"/>
      <c r="D33" s="102">
        <v>7</v>
      </c>
      <c r="E33" s="103"/>
      <c r="F33" s="104">
        <v>1</v>
      </c>
      <c r="G33" s="53">
        <v>8.6999999999999994E-2</v>
      </c>
      <c r="H33" s="40">
        <f t="shared" si="5"/>
        <v>-1.4337606406588774</v>
      </c>
      <c r="I33" s="106">
        <f>IF(OR(G34="",G33=""),"",STDEV(G33:G34)/AVERAGE(G33:G34))</f>
        <v>0.19410774385513077</v>
      </c>
      <c r="J33" s="58" t="str">
        <f t="shared" ref="J33" si="15">IF(G33="","",IF($G$21/G33&lt;1,"менее 0,07",IF(10^((H33-INTERCEPT($I$11:$I$14,$H$11:$H$14))/SLOPE($I$11:$I$14,$H$11:$H$14))&gt;$B$14,"более "&amp;$B$14&amp;"",IF(10^((H33-INTERCEPT($I$11:$I$14,$H$11:$H$14))/SLOPE($I$11:$I$14,$H$11:$H$14))&lt;0.07,"менее 0,07",ROUND(10^((H33-INTERCEPT($I$11:$I$14,$H$11:$H$14))/SLOPE($I$11:$I$14,$H$11:$H$14))*F33,3)))))</f>
        <v>более 2,5</v>
      </c>
      <c r="K33" s="54" t="e">
        <f>ABS(J33-J34)</f>
        <v>#VALUE!</v>
      </c>
      <c r="L33" s="108" t="str">
        <f t="shared" ref="L33" si="16">IF(M33="","",IF(M33="более "&amp;$B$14&amp;"","",IF(M33="менее 0,07","",IF(200*K33/(J33+J34)&lt;=K34,"приемлемо","неприемлемо"))))</f>
        <v/>
      </c>
      <c r="M33" s="88" t="str">
        <f t="shared" ref="M33" si="17">IF(OR(J33="",J34=""),"",IF(OR(J33="менее 0,07",J34="менее 0,07"),"менее 0,07",IF(OR(J33="более "&amp;$B$14&amp;"",J34="более "&amp;$B$14&amp;""),"более "&amp;$B$14&amp;"",ROUND(AVERAGE(J33:J34),2))))</f>
        <v>более 2,5</v>
      </c>
      <c r="N33" s="90" t="e">
        <f t="shared" si="13"/>
        <v>#VALUE!</v>
      </c>
      <c r="O33" s="92"/>
    </row>
    <row r="34" spans="1:15" x14ac:dyDescent="0.25">
      <c r="A34" s="97"/>
      <c r="B34" s="100"/>
      <c r="C34" s="101"/>
      <c r="D34" s="94"/>
      <c r="E34" s="95"/>
      <c r="F34" s="105"/>
      <c r="G34" s="53">
        <v>6.6000000000000003E-2</v>
      </c>
      <c r="H34" s="40">
        <f t="shared" si="5"/>
        <v>-1.5575801068045874</v>
      </c>
      <c r="I34" s="107">
        <f t="shared" si="4"/>
        <v>-1.5393668742077273</v>
      </c>
      <c r="J34" s="58" t="str">
        <f t="shared" ref="J34" si="18">IF(G34="","",IF($G$21/G34&lt;1,"менее 0,07",IF(10^((H34-INTERCEPT($I$11:$I$14,$H$11:$H$14))/SLOPE($I$11:$I$14,$H$11:$H$14))&gt;$B$14,"более "&amp;$B$14&amp;"",IF(10^((H34-INTERCEPT($I$11:$I$14,$H$11:$H$14))/SLOPE($I$11:$I$14,$H$11:$H$14))&lt;0.07,"менее 0,07",ROUND(10^((H34-INTERCEPT($I$11:$I$14,$H$11:$H$14))/SLOPE($I$11:$I$14,$H$11:$H$14))*F33,3)))))</f>
        <v>более 2,5</v>
      </c>
      <c r="K34" s="55">
        <f>VLOOKUP(D33,$R$5:$U$12,3,FALSE)</f>
        <v>28</v>
      </c>
      <c r="L34" s="109"/>
      <c r="M34" s="89"/>
      <c r="N34" s="91"/>
      <c r="O34" s="93"/>
    </row>
    <row r="35" spans="1:15" x14ac:dyDescent="0.25">
      <c r="A35" s="96">
        <v>5</v>
      </c>
      <c r="B35" s="98"/>
      <c r="C35" s="99"/>
      <c r="D35" s="102">
        <v>3</v>
      </c>
      <c r="E35" s="103"/>
      <c r="F35" s="104">
        <v>1</v>
      </c>
      <c r="G35" s="53">
        <v>0.05</v>
      </c>
      <c r="H35" s="40">
        <f t="shared" si="5"/>
        <v>-1.6810602436318118</v>
      </c>
      <c r="I35" s="106">
        <f>IF(OR(G36="",G35=""),"",STDEV(G35:G36)/AVERAGE(G35:G36))</f>
        <v>0</v>
      </c>
      <c r="J35" s="58" t="str">
        <f t="shared" ref="J35" si="19">IF(G35="","",IF($G$21/G35&lt;1,"менее 0,07",IF(10^((H35-INTERCEPT($I$11:$I$14,$H$11:$H$14))/SLOPE($I$11:$I$14,$H$11:$H$14))&gt;$B$14,"более "&amp;$B$14&amp;"",IF(10^((H35-INTERCEPT($I$11:$I$14,$H$11:$H$14))/SLOPE($I$11:$I$14,$H$11:$H$14))&lt;0.07,"менее 0,07",ROUND(10^((H35-INTERCEPT($I$11:$I$14,$H$11:$H$14))/SLOPE($I$11:$I$14,$H$11:$H$14))*F35,3)))))</f>
        <v>более 2,5</v>
      </c>
      <c r="K35" s="54" t="e">
        <f>ABS(J35-J36)</f>
        <v>#VALUE!</v>
      </c>
      <c r="L35" s="108" t="str">
        <f t="shared" ref="L35" si="20">IF(M35="","",IF(M35="более "&amp;$B$14&amp;"","",IF(M35="менее 0,07","",IF(200*K35/(J35+J36)&lt;=K36,"приемлемо","неприемлемо"))))</f>
        <v/>
      </c>
      <c r="M35" s="88" t="str">
        <f t="shared" ref="M35" si="21">IF(OR(J35="",J36=""),"",IF(OR(J35="менее 0,07",J36="менее 0,07"),"менее 0,07",IF(OR(J35="более "&amp;$B$14&amp;"",J36="более "&amp;$B$14&amp;""),"более "&amp;$B$14&amp;"",ROUND(AVERAGE(J35:J36),2))))</f>
        <v>более 2,5</v>
      </c>
      <c r="N35" s="90" t="e">
        <f t="shared" si="13"/>
        <v>#VALUE!</v>
      </c>
      <c r="O35" s="92"/>
    </row>
    <row r="36" spans="1:15" x14ac:dyDescent="0.25">
      <c r="A36" s="97"/>
      <c r="B36" s="100"/>
      <c r="C36" s="101"/>
      <c r="D36" s="94"/>
      <c r="E36" s="95"/>
      <c r="F36" s="105"/>
      <c r="G36" s="53">
        <v>0.05</v>
      </c>
      <c r="H36" s="40">
        <f t="shared" si="5"/>
        <v>-1.6810602436318118</v>
      </c>
      <c r="I36" s="107">
        <f t="shared" si="4"/>
        <v>-1.500918732699859</v>
      </c>
      <c r="J36" s="58" t="str">
        <f t="shared" ref="J36" si="22">IF(G36="","",IF($G$21/G36&lt;1,"менее 0,07",IF(10^((H36-INTERCEPT($I$11:$I$14,$H$11:$H$14))/SLOPE($I$11:$I$14,$H$11:$H$14))&gt;$B$14,"более "&amp;$B$14&amp;"",IF(10^((H36-INTERCEPT($I$11:$I$14,$H$11:$H$14))/SLOPE($I$11:$I$14,$H$11:$H$14))&lt;0.07,"менее 0,07",ROUND(10^((H36-INTERCEPT($I$11:$I$14,$H$11:$H$14))/SLOPE($I$11:$I$14,$H$11:$H$14))*F35,3)))))</f>
        <v>более 2,5</v>
      </c>
      <c r="K36" s="55">
        <f>VLOOKUP(D35,$R$5:$U$12,3,FALSE)</f>
        <v>28</v>
      </c>
      <c r="L36" s="109"/>
      <c r="M36" s="89"/>
      <c r="N36" s="91"/>
      <c r="O36" s="93"/>
    </row>
    <row r="37" spans="1:15" x14ac:dyDescent="0.25">
      <c r="A37" s="96">
        <v>6</v>
      </c>
      <c r="B37" s="98"/>
      <c r="C37" s="99"/>
      <c r="D37" s="102">
        <v>4</v>
      </c>
      <c r="E37" s="103"/>
      <c r="F37" s="104">
        <v>1</v>
      </c>
      <c r="G37" s="53"/>
      <c r="H37" s="40" t="e">
        <f t="shared" si="5"/>
        <v>#NUM!</v>
      </c>
      <c r="I37" s="106" t="str">
        <f>IF(OR(G38="",G37=""),"",STDEV(G37:G38)/AVERAGE(G37:G38))</f>
        <v/>
      </c>
      <c r="J37" s="58" t="str">
        <f t="shared" ref="J37" si="23">IF(G37="","",IF($G$21/G37&lt;1,"менее 0,07",IF(10^((H37-INTERCEPT($I$11:$I$14,$H$11:$H$14))/SLOPE($I$11:$I$14,$H$11:$H$14))&gt;$B$14,"более "&amp;$B$14&amp;"",IF(10^((H37-INTERCEPT($I$11:$I$14,$H$11:$H$14))/SLOPE($I$11:$I$14,$H$11:$H$14))&lt;0.07,"менее 0,07",ROUND(10^((H37-INTERCEPT($I$11:$I$14,$H$11:$H$14))/SLOPE($I$11:$I$14,$H$11:$H$14))*F37,3)))))</f>
        <v/>
      </c>
      <c r="K37" s="54" t="e">
        <f>ABS(J37-J38)</f>
        <v>#VALUE!</v>
      </c>
      <c r="L37" s="108" t="str">
        <f t="shared" ref="L37" si="24">IF(M37="","",IF(M37="более "&amp;$B$14&amp;"","",IF(M37="менее 0,07","",IF(200*K37/(J37+J38)&lt;=K38,"приемлемо","неприемлемо"))))</f>
        <v/>
      </c>
      <c r="M37" s="88" t="str">
        <f t="shared" ref="M37" si="25">IF(OR(J37="",J38=""),"",IF(OR(J37="менее 0,07",J38="менее 0,07"),"менее 0,07",IF(OR(J37="более "&amp;$B$14&amp;"",J38="более "&amp;$B$14&amp;""),"более "&amp;$B$14&amp;"",ROUND(AVERAGE(J37:J38),2))))</f>
        <v/>
      </c>
      <c r="N37" s="90" t="str">
        <f t="shared" si="13"/>
        <v/>
      </c>
      <c r="O37" s="92"/>
    </row>
    <row r="38" spans="1:15" x14ac:dyDescent="0.25">
      <c r="A38" s="97"/>
      <c r="B38" s="100"/>
      <c r="C38" s="101"/>
      <c r="D38" s="94"/>
      <c r="E38" s="95"/>
      <c r="F38" s="105"/>
      <c r="G38" s="53"/>
      <c r="H38" s="40" t="e">
        <f t="shared" si="5"/>
        <v>#NUM!</v>
      </c>
      <c r="I38" s="107" t="e">
        <f t="shared" si="4"/>
        <v>#NUM!</v>
      </c>
      <c r="J38" s="58" t="str">
        <f t="shared" ref="J38" si="26">IF(G38="","",IF($G$21/G38&lt;1,"менее 0,07",IF(10^((H38-INTERCEPT($I$11:$I$14,$H$11:$H$14))/SLOPE($I$11:$I$14,$H$11:$H$14))&gt;$B$14,"более "&amp;$B$14&amp;"",IF(10^((H38-INTERCEPT($I$11:$I$14,$H$11:$H$14))/SLOPE($I$11:$I$14,$H$11:$H$14))&lt;0.07,"менее 0,07",ROUND(10^((H38-INTERCEPT($I$11:$I$14,$H$11:$H$14))/SLOPE($I$11:$I$14,$H$11:$H$14))*F37,3)))))</f>
        <v/>
      </c>
      <c r="K38" s="55">
        <f>VLOOKUP(D37,$R$5:$U$12,3,FALSE)</f>
        <v>28</v>
      </c>
      <c r="L38" s="109"/>
      <c r="M38" s="89"/>
      <c r="N38" s="91"/>
      <c r="O38" s="93"/>
    </row>
    <row r="39" spans="1:15" x14ac:dyDescent="0.25">
      <c r="A39" s="96">
        <v>7</v>
      </c>
      <c r="B39" s="98"/>
      <c r="C39" s="99"/>
      <c r="D39" s="102">
        <v>3</v>
      </c>
      <c r="E39" s="103"/>
      <c r="F39" s="104">
        <v>1</v>
      </c>
      <c r="G39" s="53"/>
      <c r="H39" s="40" t="e">
        <f t="shared" si="5"/>
        <v>#NUM!</v>
      </c>
      <c r="I39" s="106" t="str">
        <f>IF(OR(G40="",G39=""),"",STDEV(G39:G40)/AVERAGE(G39:G40))</f>
        <v/>
      </c>
      <c r="J39" s="58" t="str">
        <f t="shared" ref="J39" si="27">IF(G39="","",IF($G$21/G39&lt;1,"менее 0,07",IF(10^((H39-INTERCEPT($I$11:$I$14,$H$11:$H$14))/SLOPE($I$11:$I$14,$H$11:$H$14))&gt;$B$14,"более "&amp;$B$14&amp;"",IF(10^((H39-INTERCEPT($I$11:$I$14,$H$11:$H$14))/SLOPE($I$11:$I$14,$H$11:$H$14))&lt;0.07,"менее 0,07",ROUND(10^((H39-INTERCEPT($I$11:$I$14,$H$11:$H$14))/SLOPE($I$11:$I$14,$H$11:$H$14))*F39,3)))))</f>
        <v/>
      </c>
      <c r="K39" s="54" t="e">
        <f>ABS(J39-J40)</f>
        <v>#VALUE!</v>
      </c>
      <c r="L39" s="108" t="str">
        <f t="shared" ref="L39" si="28">IF(M39="","",IF(M39="более "&amp;$B$14&amp;"","",IF(M39="менее 0,07","",IF(200*K39/(J39+J40)&lt;=K40,"приемлемо","неприемлемо"))))</f>
        <v/>
      </c>
      <c r="M39" s="88" t="str">
        <f t="shared" ref="M39" si="29">IF(OR(J39="",J40=""),"",IF(OR(J39="менее 0,07",J40="менее 0,07"),"менее 0,07",IF(OR(J39="более "&amp;$B$14&amp;"",J40="более "&amp;$B$14&amp;""),"более "&amp;$B$14&amp;"",ROUND(AVERAGE(J39:J40),2))))</f>
        <v/>
      </c>
      <c r="N39" s="90" t="str">
        <f t="shared" si="13"/>
        <v/>
      </c>
      <c r="O39" s="92"/>
    </row>
    <row r="40" spans="1:15" x14ac:dyDescent="0.25">
      <c r="A40" s="97"/>
      <c r="B40" s="100"/>
      <c r="C40" s="101"/>
      <c r="D40" s="94"/>
      <c r="E40" s="95"/>
      <c r="F40" s="105"/>
      <c r="G40" s="53"/>
      <c r="H40" s="40" t="e">
        <f t="shared" si="5"/>
        <v>#NUM!</v>
      </c>
      <c r="I40" s="107" t="e">
        <f t="shared" si="4"/>
        <v>#NUM!</v>
      </c>
      <c r="J40" s="58" t="str">
        <f t="shared" ref="J40" si="30">IF(G40="","",IF($G$21/G40&lt;1,"менее 0,07",IF(10^((H40-INTERCEPT($I$11:$I$14,$H$11:$H$14))/SLOPE($I$11:$I$14,$H$11:$H$14))&gt;$B$14,"более "&amp;$B$14&amp;"",IF(10^((H40-INTERCEPT($I$11:$I$14,$H$11:$H$14))/SLOPE($I$11:$I$14,$H$11:$H$14))&lt;0.07,"менее 0,07",ROUND(10^((H40-INTERCEPT($I$11:$I$14,$H$11:$H$14))/SLOPE($I$11:$I$14,$H$11:$H$14))*F39,3)))))</f>
        <v/>
      </c>
      <c r="K40" s="55">
        <f>VLOOKUP(D39,$R$5:$U$12,3,FALSE)</f>
        <v>28</v>
      </c>
      <c r="L40" s="109"/>
      <c r="M40" s="89"/>
      <c r="N40" s="91"/>
      <c r="O40" s="93"/>
    </row>
    <row r="41" spans="1:15" x14ac:dyDescent="0.25">
      <c r="A41" s="96">
        <v>8</v>
      </c>
      <c r="B41" s="98"/>
      <c r="C41" s="99"/>
      <c r="D41" s="102">
        <v>3</v>
      </c>
      <c r="E41" s="103"/>
      <c r="F41" s="104">
        <v>1</v>
      </c>
      <c r="G41" s="53"/>
      <c r="H41" s="40" t="e">
        <f t="shared" si="5"/>
        <v>#NUM!</v>
      </c>
      <c r="I41" s="106" t="str">
        <f>IF(OR(G42="",G41=""),"",STDEV(G41:G42)/AVERAGE(G41:G42))</f>
        <v/>
      </c>
      <c r="J41" s="58" t="str">
        <f t="shared" ref="J41" si="31">IF(G41="","",IF($G$21/G41&lt;1,"менее 0,07",IF(10^((H41-INTERCEPT($I$11:$I$14,$H$11:$H$14))/SLOPE($I$11:$I$14,$H$11:$H$14))&gt;$B$14,"более "&amp;$B$14&amp;"",IF(10^((H41-INTERCEPT($I$11:$I$14,$H$11:$H$14))/SLOPE($I$11:$I$14,$H$11:$H$14))&lt;0.07,"менее 0,07",ROUND(10^((H41-INTERCEPT($I$11:$I$14,$H$11:$H$14))/SLOPE($I$11:$I$14,$H$11:$H$14))*F41,3)))))</f>
        <v/>
      </c>
      <c r="K41" s="54" t="e">
        <f>ABS(J41-J42)</f>
        <v>#VALUE!</v>
      </c>
      <c r="L41" s="108" t="str">
        <f t="shared" ref="L41" si="32">IF(M41="","",IF(M41="более "&amp;$B$14&amp;"","",IF(M41="менее 0,07","",IF(200*K41/(J41+J42)&lt;=K42,"приемлемо","неприемлемо"))))</f>
        <v/>
      </c>
      <c r="M41" s="88" t="str">
        <f t="shared" ref="M41" si="33">IF(OR(J41="",J42=""),"",IF(OR(J41="менее 0,07",J42="менее 0,07"),"менее 0,07",IF(OR(J41="более "&amp;$B$14&amp;"",J42="более "&amp;$B$14&amp;""),"более "&amp;$B$14&amp;"",ROUND(AVERAGE(J41:J42),2))))</f>
        <v/>
      </c>
      <c r="N41" s="90" t="str">
        <f t="shared" si="13"/>
        <v/>
      </c>
      <c r="O41" s="92"/>
    </row>
    <row r="42" spans="1:15" x14ac:dyDescent="0.25">
      <c r="A42" s="97"/>
      <c r="B42" s="100"/>
      <c r="C42" s="101"/>
      <c r="D42" s="94"/>
      <c r="E42" s="95"/>
      <c r="F42" s="105"/>
      <c r="G42" s="53"/>
      <c r="H42" s="40" t="e">
        <f t="shared" si="5"/>
        <v>#NUM!</v>
      </c>
      <c r="I42" s="107" t="e">
        <f t="shared" si="4"/>
        <v>#NUM!</v>
      </c>
      <c r="J42" s="58" t="str">
        <f t="shared" ref="J42" si="34">IF(G42="","",IF($G$21/G42&lt;1,"менее 0,07",IF(10^((H42-INTERCEPT($I$11:$I$14,$H$11:$H$14))/SLOPE($I$11:$I$14,$H$11:$H$14))&gt;$B$14,"более "&amp;$B$14&amp;"",IF(10^((H42-INTERCEPT($I$11:$I$14,$H$11:$H$14))/SLOPE($I$11:$I$14,$H$11:$H$14))&lt;0.07,"менее 0,07",ROUND(10^((H42-INTERCEPT($I$11:$I$14,$H$11:$H$14))/SLOPE($I$11:$I$14,$H$11:$H$14))*F41,3)))))</f>
        <v/>
      </c>
      <c r="K42" s="55">
        <f>VLOOKUP(D41,$R$5:$U$12,3,FALSE)</f>
        <v>28</v>
      </c>
      <c r="L42" s="109"/>
      <c r="M42" s="89"/>
      <c r="N42" s="91"/>
      <c r="O42" s="93"/>
    </row>
    <row r="43" spans="1:15" x14ac:dyDescent="0.25">
      <c r="A43" s="96">
        <v>9</v>
      </c>
      <c r="B43" s="98"/>
      <c r="C43" s="99"/>
      <c r="D43" s="102">
        <v>3</v>
      </c>
      <c r="E43" s="103"/>
      <c r="F43" s="104">
        <v>1</v>
      </c>
      <c r="G43" s="53"/>
      <c r="H43" s="40" t="e">
        <f t="shared" si="5"/>
        <v>#NUM!</v>
      </c>
      <c r="I43" s="106" t="str">
        <f>IF(OR(G44="",G43=""),"",STDEV(G43:G44)/AVERAGE(G43:G44))</f>
        <v/>
      </c>
      <c r="J43" s="58" t="str">
        <f t="shared" ref="J43" si="35">IF(G43="","",IF($G$21/G43&lt;1,"менее 0,07",IF(10^((H43-INTERCEPT($I$11:$I$14,$H$11:$H$14))/SLOPE($I$11:$I$14,$H$11:$H$14))&gt;$B$14,"более "&amp;$B$14&amp;"",IF(10^((H43-INTERCEPT($I$11:$I$14,$H$11:$H$14))/SLOPE($I$11:$I$14,$H$11:$H$14))&lt;0.07,"менее 0,07",ROUND(10^((H43-INTERCEPT($I$11:$I$14,$H$11:$H$14))/SLOPE($I$11:$I$14,$H$11:$H$14))*F43,3)))))</f>
        <v/>
      </c>
      <c r="K43" s="54" t="e">
        <f>ABS(J43-J44)</f>
        <v>#VALUE!</v>
      </c>
      <c r="L43" s="108" t="str">
        <f t="shared" ref="L43" si="36">IF(M43="","",IF(M43="более "&amp;$B$14&amp;"","",IF(M43="менее 0,07","",IF(200*K43/(J43+J44)&lt;=K44,"приемлемо","неприемлемо"))))</f>
        <v/>
      </c>
      <c r="M43" s="88" t="str">
        <f t="shared" ref="M43" si="37">IF(OR(J43="",J44=""),"",IF(OR(J43="менее 0,07",J44="менее 0,07"),"менее 0,07",IF(OR(J43="более "&amp;$B$14&amp;"",J44="более "&amp;$B$14&amp;""),"более "&amp;$B$14&amp;"",ROUND(AVERAGE(J43:J44),2))))</f>
        <v/>
      </c>
      <c r="N43" s="90" t="str">
        <f t="shared" si="13"/>
        <v/>
      </c>
      <c r="O43" s="92"/>
    </row>
    <row r="44" spans="1:15" x14ac:dyDescent="0.25">
      <c r="A44" s="97"/>
      <c r="B44" s="100"/>
      <c r="C44" s="101"/>
      <c r="D44" s="94"/>
      <c r="E44" s="95"/>
      <c r="F44" s="105"/>
      <c r="G44" s="53"/>
      <c r="H44" s="40" t="e">
        <f t="shared" si="5"/>
        <v>#NUM!</v>
      </c>
      <c r="I44" s="107" t="e">
        <f t="shared" si="4"/>
        <v>#NUM!</v>
      </c>
      <c r="J44" s="58" t="str">
        <f t="shared" ref="J44" si="38">IF(G44="","",IF($G$21/G44&lt;1,"менее 0,07",IF(10^((H44-INTERCEPT($I$11:$I$14,$H$11:$H$14))/SLOPE($I$11:$I$14,$H$11:$H$14))&gt;$B$14,"более "&amp;$B$14&amp;"",IF(10^((H44-INTERCEPT($I$11:$I$14,$H$11:$H$14))/SLOPE($I$11:$I$14,$H$11:$H$14))&lt;0.07,"менее 0,07",ROUND(10^((H44-INTERCEPT($I$11:$I$14,$H$11:$H$14))/SLOPE($I$11:$I$14,$H$11:$H$14))*F43,3)))))</f>
        <v/>
      </c>
      <c r="K44" s="55">
        <f>VLOOKUP(D43,$R$5:$U$12,3,FALSE)</f>
        <v>28</v>
      </c>
      <c r="L44" s="109"/>
      <c r="M44" s="89"/>
      <c r="N44" s="91"/>
      <c r="O44" s="93"/>
    </row>
    <row r="45" spans="1:15" x14ac:dyDescent="0.25">
      <c r="A45" s="96">
        <v>10</v>
      </c>
      <c r="B45" s="98"/>
      <c r="C45" s="99"/>
      <c r="D45" s="102">
        <v>5</v>
      </c>
      <c r="E45" s="103"/>
      <c r="F45" s="104">
        <v>1</v>
      </c>
      <c r="G45" s="53"/>
      <c r="H45" s="40" t="e">
        <f t="shared" si="5"/>
        <v>#NUM!</v>
      </c>
      <c r="I45" s="106" t="str">
        <f>IF(OR(G46="",G45=""),"",STDEV(G45:G46)/AVERAGE(G45:G46))</f>
        <v/>
      </c>
      <c r="J45" s="58" t="str">
        <f t="shared" ref="J45" si="39">IF(G45="","",IF($G$21/G45&lt;1,"менее 0,07",IF(10^((H45-INTERCEPT($I$11:$I$14,$H$11:$H$14))/SLOPE($I$11:$I$14,$H$11:$H$14))&gt;$B$14,"более "&amp;$B$14&amp;"",IF(10^((H45-INTERCEPT($I$11:$I$14,$H$11:$H$14))/SLOPE($I$11:$I$14,$H$11:$H$14))&lt;0.07,"менее 0,07",ROUND(10^((H45-INTERCEPT($I$11:$I$14,$H$11:$H$14))/SLOPE($I$11:$I$14,$H$11:$H$14))*F45,3)))))</f>
        <v/>
      </c>
      <c r="K45" s="54" t="e">
        <f>ABS(J45-J46)</f>
        <v>#VALUE!</v>
      </c>
      <c r="L45" s="108" t="str">
        <f t="shared" ref="L45" si="40">IF(M45="","",IF(M45="более "&amp;$B$14&amp;"","",IF(M45="менее 0,07","",IF(200*K45/(J45+J46)&lt;=K46,"приемлемо","неприемлемо"))))</f>
        <v/>
      </c>
      <c r="M45" s="88" t="str">
        <f t="shared" ref="M45" si="41">IF(OR(J45="",J46=""),"",IF(OR(J45="менее 0,07",J46="менее 0,07"),"менее 0,07",IF(OR(J45="более "&amp;$B$14&amp;"",J46="более "&amp;$B$14&amp;""),"более "&amp;$B$14&amp;"",ROUND(AVERAGE(J45:J46),2))))</f>
        <v/>
      </c>
      <c r="N45" s="90" t="str">
        <f t="shared" si="13"/>
        <v/>
      </c>
      <c r="O45" s="92"/>
    </row>
    <row r="46" spans="1:15" x14ac:dyDescent="0.25">
      <c r="A46" s="97"/>
      <c r="B46" s="100"/>
      <c r="C46" s="101"/>
      <c r="D46" s="94"/>
      <c r="E46" s="95"/>
      <c r="F46" s="105"/>
      <c r="G46" s="53"/>
      <c r="H46" s="40" t="e">
        <f t="shared" si="5"/>
        <v>#NUM!</v>
      </c>
      <c r="I46" s="107" t="e">
        <f t="shared" si="4"/>
        <v>#NUM!</v>
      </c>
      <c r="J46" s="58" t="str">
        <f t="shared" ref="J46" si="42">IF(G46="","",IF($G$21/G46&lt;1,"менее 0,07",IF(10^((H46-INTERCEPT($I$11:$I$14,$H$11:$H$14))/SLOPE($I$11:$I$14,$H$11:$H$14))&gt;$B$14,"более "&amp;$B$14&amp;"",IF(10^((H46-INTERCEPT($I$11:$I$14,$H$11:$H$14))/SLOPE($I$11:$I$14,$H$11:$H$14))&lt;0.07,"менее 0,07",ROUND(10^((H46-INTERCEPT($I$11:$I$14,$H$11:$H$14))/SLOPE($I$11:$I$14,$H$11:$H$14))*F45,3)))))</f>
        <v/>
      </c>
      <c r="K46" s="55">
        <f>VLOOKUP(D45,$R$5:$U$12,3,FALSE)</f>
        <v>28</v>
      </c>
      <c r="L46" s="109"/>
      <c r="M46" s="89"/>
      <c r="N46" s="91"/>
      <c r="O46" s="93"/>
    </row>
    <row r="47" spans="1:15" x14ac:dyDescent="0.25">
      <c r="A47" s="96">
        <v>11</v>
      </c>
      <c r="B47" s="98"/>
      <c r="C47" s="99"/>
      <c r="D47" s="102">
        <v>3</v>
      </c>
      <c r="E47" s="103"/>
      <c r="F47" s="104">
        <v>1</v>
      </c>
      <c r="G47" s="53"/>
      <c r="H47" s="40" t="e">
        <f t="shared" si="5"/>
        <v>#NUM!</v>
      </c>
      <c r="I47" s="106" t="str">
        <f>IF(OR(G48="",G47=""),"",STDEV(G47:G48)/AVERAGE(G47:G48))</f>
        <v/>
      </c>
      <c r="J47" s="58" t="str">
        <f t="shared" ref="J47" si="43">IF(G47="","",IF($G$21/G47&lt;1,"менее 0,07",IF(10^((H47-INTERCEPT($I$11:$I$14,$H$11:$H$14))/SLOPE($I$11:$I$14,$H$11:$H$14))&gt;$B$14,"более "&amp;$B$14&amp;"",IF(10^((H47-INTERCEPT($I$11:$I$14,$H$11:$H$14))/SLOPE($I$11:$I$14,$H$11:$H$14))&lt;0.07,"менее 0,07",ROUND(10^((H47-INTERCEPT($I$11:$I$14,$H$11:$H$14))/SLOPE($I$11:$I$14,$H$11:$H$14))*F47,3)))))</f>
        <v/>
      </c>
      <c r="K47" s="54" t="e">
        <f>ABS(J47-J48)</f>
        <v>#VALUE!</v>
      </c>
      <c r="L47" s="108" t="str">
        <f t="shared" ref="L47" si="44">IF(M47="","",IF(M47="более "&amp;$B$14&amp;"","",IF(M47="менее 0,07","",IF(200*K47/(J47+J48)&lt;=K48,"приемлемо","неприемлемо"))))</f>
        <v/>
      </c>
      <c r="M47" s="88" t="str">
        <f t="shared" ref="M47" si="45">IF(OR(J47="",J48=""),"",IF(OR(J47="менее 0,07",J48="менее 0,07"),"менее 0,07",IF(OR(J47="более "&amp;$B$14&amp;"",J48="более "&amp;$B$14&amp;""),"более "&amp;$B$14&amp;"",ROUND(AVERAGE(J47:J48),2))))</f>
        <v/>
      </c>
      <c r="N47" s="90" t="str">
        <f t="shared" si="13"/>
        <v/>
      </c>
      <c r="O47" s="92"/>
    </row>
    <row r="48" spans="1:15" x14ac:dyDescent="0.25">
      <c r="A48" s="97"/>
      <c r="B48" s="100"/>
      <c r="C48" s="101"/>
      <c r="D48" s="94"/>
      <c r="E48" s="95"/>
      <c r="F48" s="105"/>
      <c r="G48" s="53"/>
      <c r="H48" s="40" t="e">
        <f t="shared" si="5"/>
        <v>#NUM!</v>
      </c>
      <c r="I48" s="107" t="e">
        <f t="shared" si="4"/>
        <v>#NUM!</v>
      </c>
      <c r="J48" s="58" t="str">
        <f t="shared" ref="J48" si="46">IF(G48="","",IF($G$21/G48&lt;1,"менее 0,07",IF(10^((H48-INTERCEPT($I$11:$I$14,$H$11:$H$14))/SLOPE($I$11:$I$14,$H$11:$H$14))&gt;$B$14,"более "&amp;$B$14&amp;"",IF(10^((H48-INTERCEPT($I$11:$I$14,$H$11:$H$14))/SLOPE($I$11:$I$14,$H$11:$H$14))&lt;0.07,"менее 0,07",ROUND(10^((H48-INTERCEPT($I$11:$I$14,$H$11:$H$14))/SLOPE($I$11:$I$14,$H$11:$H$14))*F47,3)))))</f>
        <v/>
      </c>
      <c r="K48" s="55">
        <f>VLOOKUP(D47,$R$5:$U$12,3,FALSE)</f>
        <v>28</v>
      </c>
      <c r="L48" s="109"/>
      <c r="M48" s="89"/>
      <c r="N48" s="91"/>
      <c r="O48" s="93"/>
    </row>
    <row r="49" spans="1:15" x14ac:dyDescent="0.25">
      <c r="A49" s="96">
        <v>12</v>
      </c>
      <c r="B49" s="98"/>
      <c r="C49" s="99"/>
      <c r="D49" s="102">
        <v>3</v>
      </c>
      <c r="E49" s="103"/>
      <c r="F49" s="104">
        <v>1</v>
      </c>
      <c r="G49" s="53"/>
      <c r="H49" s="40" t="e">
        <f t="shared" si="5"/>
        <v>#NUM!</v>
      </c>
      <c r="I49" s="106" t="str">
        <f>IF(OR(G50="",G49=""),"",STDEV(G49:G50)/AVERAGE(G49:G50))</f>
        <v/>
      </c>
      <c r="J49" s="58" t="str">
        <f t="shared" ref="J49" si="47">IF(G49="","",IF($G$21/G49&lt;1,"менее 0,07",IF(10^((H49-INTERCEPT($I$11:$I$14,$H$11:$H$14))/SLOPE($I$11:$I$14,$H$11:$H$14))&gt;$B$14,"более "&amp;$B$14&amp;"",IF(10^((H49-INTERCEPT($I$11:$I$14,$H$11:$H$14))/SLOPE($I$11:$I$14,$H$11:$H$14))&lt;0.07,"менее 0,07",ROUND(10^((H49-INTERCEPT($I$11:$I$14,$H$11:$H$14))/SLOPE($I$11:$I$14,$H$11:$H$14))*F49,3)))))</f>
        <v/>
      </c>
      <c r="K49" s="54" t="e">
        <f>ABS(J49-J50)</f>
        <v>#VALUE!</v>
      </c>
      <c r="L49" s="108" t="str">
        <f t="shared" ref="L49" si="48">IF(M49="","",IF(M49="более "&amp;$B$14&amp;"","",IF(M49="менее 0,07","",IF(200*K49/(J49+J50)&lt;=K50,"приемлемо","неприемлемо"))))</f>
        <v/>
      </c>
      <c r="M49" s="88" t="str">
        <f t="shared" ref="M49" si="49">IF(OR(J49="",J50=""),"",IF(OR(J49="менее 0,07",J50="менее 0,07"),"менее 0,07",IF(OR(J49="более "&amp;$B$14&amp;"",J50="более "&amp;$B$14&amp;""),"более "&amp;$B$14&amp;"",ROUND(AVERAGE(J49:J50),2))))</f>
        <v/>
      </c>
      <c r="N49" s="90" t="str">
        <f t="shared" si="13"/>
        <v/>
      </c>
      <c r="O49" s="92"/>
    </row>
    <row r="50" spans="1:15" x14ac:dyDescent="0.25">
      <c r="A50" s="97"/>
      <c r="B50" s="100"/>
      <c r="C50" s="101"/>
      <c r="D50" s="94"/>
      <c r="E50" s="95"/>
      <c r="F50" s="105"/>
      <c r="G50" s="53"/>
      <c r="H50" s="40" t="e">
        <f t="shared" si="5"/>
        <v>#NUM!</v>
      </c>
      <c r="I50" s="107" t="e">
        <f t="shared" si="4"/>
        <v>#NUM!</v>
      </c>
      <c r="J50" s="58" t="str">
        <f t="shared" ref="J50" si="50">IF(G50="","",IF($G$21/G50&lt;1,"менее 0,07",IF(10^((H50-INTERCEPT($I$11:$I$14,$H$11:$H$14))/SLOPE($I$11:$I$14,$H$11:$H$14))&gt;$B$14,"более "&amp;$B$14&amp;"",IF(10^((H50-INTERCEPT($I$11:$I$14,$H$11:$H$14))/SLOPE($I$11:$I$14,$H$11:$H$14))&lt;0.07,"менее 0,07",ROUND(10^((H50-INTERCEPT($I$11:$I$14,$H$11:$H$14))/SLOPE($I$11:$I$14,$H$11:$H$14))*F49,3)))))</f>
        <v/>
      </c>
      <c r="K50" s="55">
        <f>VLOOKUP(D49,$R$5:$U$12,3,FALSE)</f>
        <v>28</v>
      </c>
      <c r="L50" s="109"/>
      <c r="M50" s="89"/>
      <c r="N50" s="91"/>
      <c r="O50" s="93"/>
    </row>
    <row r="51" spans="1:15" x14ac:dyDescent="0.25">
      <c r="A51" s="96">
        <v>13</v>
      </c>
      <c r="B51" s="98"/>
      <c r="C51" s="99"/>
      <c r="D51" s="102">
        <v>3</v>
      </c>
      <c r="E51" s="103"/>
      <c r="F51" s="104">
        <v>1</v>
      </c>
      <c r="G51" s="53"/>
      <c r="H51" s="40" t="e">
        <f t="shared" si="5"/>
        <v>#NUM!</v>
      </c>
      <c r="I51" s="106" t="str">
        <f>IF(OR(G52="",G51=""),"",STDEV(G51:G52)/AVERAGE(G51:G52))</f>
        <v/>
      </c>
      <c r="J51" s="58" t="str">
        <f t="shared" ref="J51" si="51">IF(G51="","",IF($G$21/G51&lt;1,"менее 0,07",IF(10^((H51-INTERCEPT($I$11:$I$14,$H$11:$H$14))/SLOPE($I$11:$I$14,$H$11:$H$14))&gt;$B$14,"более "&amp;$B$14&amp;"",IF(10^((H51-INTERCEPT($I$11:$I$14,$H$11:$H$14))/SLOPE($I$11:$I$14,$H$11:$H$14))&lt;0.07,"менее 0,07",ROUND(10^((H51-INTERCEPT($I$11:$I$14,$H$11:$H$14))/SLOPE($I$11:$I$14,$H$11:$H$14))*F51,3)))))</f>
        <v/>
      </c>
      <c r="K51" s="54" t="e">
        <f>ABS(J51-J52)</f>
        <v>#VALUE!</v>
      </c>
      <c r="L51" s="108" t="str">
        <f t="shared" ref="L51" si="52">IF(M51="","",IF(M51="более "&amp;$B$14&amp;"","",IF(M51="менее 0,07","",IF(200*K51/(J51+J52)&lt;=K52,"приемлемо","неприемлемо"))))</f>
        <v/>
      </c>
      <c r="M51" s="88" t="str">
        <f t="shared" ref="M51" si="53">IF(OR(J51="",J52=""),"",IF(OR(J51="менее 0,07",J52="менее 0,07"),"менее 0,07",IF(OR(J51="более "&amp;$B$14&amp;"",J52="более "&amp;$B$14&amp;""),"более "&amp;$B$14&amp;"",ROUND(AVERAGE(J51:J52),2))))</f>
        <v/>
      </c>
      <c r="N51" s="90" t="str">
        <f t="shared" si="13"/>
        <v/>
      </c>
      <c r="O51" s="92"/>
    </row>
    <row r="52" spans="1:15" x14ac:dyDescent="0.25">
      <c r="A52" s="97"/>
      <c r="B52" s="100"/>
      <c r="C52" s="101"/>
      <c r="D52" s="94"/>
      <c r="E52" s="95"/>
      <c r="F52" s="105"/>
      <c r="G52" s="53"/>
      <c r="H52" s="40" t="e">
        <f t="shared" si="5"/>
        <v>#NUM!</v>
      </c>
      <c r="I52" s="107" t="e">
        <f t="shared" si="4"/>
        <v>#NUM!</v>
      </c>
      <c r="J52" s="58" t="str">
        <f t="shared" ref="J52" si="54">IF(G52="","",IF($G$21/G52&lt;1,"менее 0,07",IF(10^((H52-INTERCEPT($I$11:$I$14,$H$11:$H$14))/SLOPE($I$11:$I$14,$H$11:$H$14))&gt;$B$14,"более "&amp;$B$14&amp;"",IF(10^((H52-INTERCEPT($I$11:$I$14,$H$11:$H$14))/SLOPE($I$11:$I$14,$H$11:$H$14))&lt;0.07,"менее 0,07",ROUND(10^((H52-INTERCEPT($I$11:$I$14,$H$11:$H$14))/SLOPE($I$11:$I$14,$H$11:$H$14))*F51,3)))))</f>
        <v/>
      </c>
      <c r="K52" s="55">
        <f>VLOOKUP(D51,$R$5:$U$12,3,FALSE)</f>
        <v>28</v>
      </c>
      <c r="L52" s="109"/>
      <c r="M52" s="89"/>
      <c r="N52" s="91"/>
      <c r="O52" s="93"/>
    </row>
    <row r="53" spans="1:15" x14ac:dyDescent="0.25">
      <c r="A53" s="96">
        <v>14</v>
      </c>
      <c r="B53" s="98"/>
      <c r="C53" s="99"/>
      <c r="D53" s="102">
        <v>3</v>
      </c>
      <c r="E53" s="103"/>
      <c r="F53" s="104">
        <v>1</v>
      </c>
      <c r="G53" s="53"/>
      <c r="H53" s="40" t="e">
        <f t="shared" si="5"/>
        <v>#NUM!</v>
      </c>
      <c r="I53" s="106" t="str">
        <f>IF(OR(G54="",G53=""),"",STDEV(G53:G54)/AVERAGE(G53:G54))</f>
        <v/>
      </c>
      <c r="J53" s="58" t="str">
        <f t="shared" ref="J53" si="55">IF(G53="","",IF($G$21/G53&lt;1,"менее 0,07",IF(10^((H53-INTERCEPT($I$11:$I$14,$H$11:$H$14))/SLOPE($I$11:$I$14,$H$11:$H$14))&gt;$B$14,"более "&amp;$B$14&amp;"",IF(10^((H53-INTERCEPT($I$11:$I$14,$H$11:$H$14))/SLOPE($I$11:$I$14,$H$11:$H$14))&lt;0.07,"менее 0,07",ROUND(10^((H53-INTERCEPT($I$11:$I$14,$H$11:$H$14))/SLOPE($I$11:$I$14,$H$11:$H$14))*F53,3)))))</f>
        <v/>
      </c>
      <c r="K53" s="54" t="e">
        <f>ABS(J53-J54)</f>
        <v>#VALUE!</v>
      </c>
      <c r="L53" s="108" t="str">
        <f t="shared" ref="L53" si="56">IF(M53="","",IF(M53="более "&amp;$B$14&amp;"","",IF(M53="менее 0,07","",IF(200*K53/(J53+J54)&lt;=K54,"приемлемо","неприемлемо"))))</f>
        <v/>
      </c>
      <c r="M53" s="88" t="str">
        <f t="shared" ref="M53" si="57">IF(OR(J53="",J54=""),"",IF(OR(J53="менее 0,07",J54="менее 0,07"),"менее 0,07",IF(OR(J53="более "&amp;$B$14&amp;"",J54="более "&amp;$B$14&amp;""),"более "&amp;$B$14&amp;"",ROUND(AVERAGE(J53:J54),2))))</f>
        <v/>
      </c>
      <c r="N53" s="90" t="str">
        <f t="shared" si="13"/>
        <v/>
      </c>
      <c r="O53" s="92"/>
    </row>
    <row r="54" spans="1:15" x14ac:dyDescent="0.25">
      <c r="A54" s="97"/>
      <c r="B54" s="100"/>
      <c r="C54" s="101"/>
      <c r="D54" s="94"/>
      <c r="E54" s="95"/>
      <c r="F54" s="105"/>
      <c r="G54" s="53"/>
      <c r="H54" s="40" t="e">
        <f t="shared" si="5"/>
        <v>#NUM!</v>
      </c>
      <c r="I54" s="107" t="e">
        <f t="shared" si="4"/>
        <v>#NUM!</v>
      </c>
      <c r="J54" s="58" t="str">
        <f t="shared" ref="J54" si="58">IF(G54="","",IF($G$21/G54&lt;1,"менее 0,07",IF(10^((H54-INTERCEPT($I$11:$I$14,$H$11:$H$14))/SLOPE($I$11:$I$14,$H$11:$H$14))&gt;$B$14,"более "&amp;$B$14&amp;"",IF(10^((H54-INTERCEPT($I$11:$I$14,$H$11:$H$14))/SLOPE($I$11:$I$14,$H$11:$H$14))&lt;0.07,"менее 0,07",ROUND(10^((H54-INTERCEPT($I$11:$I$14,$H$11:$H$14))/SLOPE($I$11:$I$14,$H$11:$H$14))*F53,3)))))</f>
        <v/>
      </c>
      <c r="K54" s="55">
        <f>VLOOKUP(D53,$R$5:$U$12,3,FALSE)</f>
        <v>28</v>
      </c>
      <c r="L54" s="109"/>
      <c r="M54" s="89"/>
      <c r="N54" s="91"/>
      <c r="O54" s="93"/>
    </row>
    <row r="55" spans="1:15" x14ac:dyDescent="0.25">
      <c r="A55" s="96">
        <v>15</v>
      </c>
      <c r="B55" s="98"/>
      <c r="C55" s="99"/>
      <c r="D55" s="102">
        <v>3</v>
      </c>
      <c r="E55" s="103"/>
      <c r="F55" s="104">
        <v>1</v>
      </c>
      <c r="G55" s="53"/>
      <c r="H55" s="40" t="e">
        <f t="shared" si="5"/>
        <v>#NUM!</v>
      </c>
      <c r="I55" s="106" t="str">
        <f>IF(OR(G56="",G55=""),"",STDEV(G55:G56)/AVERAGE(G55:G56))</f>
        <v/>
      </c>
      <c r="J55" s="58" t="str">
        <f t="shared" ref="J55" si="59">IF(G55="","",IF($G$21/G55&lt;1,"менее 0,07",IF(10^((H55-INTERCEPT($I$11:$I$14,$H$11:$H$14))/SLOPE($I$11:$I$14,$H$11:$H$14))&gt;$B$14,"более "&amp;$B$14&amp;"",IF(10^((H55-INTERCEPT($I$11:$I$14,$H$11:$H$14))/SLOPE($I$11:$I$14,$H$11:$H$14))&lt;0.07,"менее 0,07",ROUND(10^((H55-INTERCEPT($I$11:$I$14,$H$11:$H$14))/SLOPE($I$11:$I$14,$H$11:$H$14))*F55,3)))))</f>
        <v/>
      </c>
      <c r="K55" s="54" t="e">
        <f>ABS(J55-J56)</f>
        <v>#VALUE!</v>
      </c>
      <c r="L55" s="108" t="str">
        <f t="shared" ref="L55" si="60">IF(M55="","",IF(M55="более "&amp;$B$14&amp;"","",IF(M55="менее 0,07","",IF(200*K55/(J55+J56)&lt;=K56,"приемлемо","неприемлемо"))))</f>
        <v/>
      </c>
      <c r="M55" s="88" t="str">
        <f t="shared" ref="M55" si="61">IF(OR(J55="",J56=""),"",IF(OR(J55="менее 0,07",J56="менее 0,07"),"менее 0,07",IF(OR(J55="более "&amp;$B$14&amp;"",J56="более "&amp;$B$14&amp;""),"более "&amp;$B$14&amp;"",ROUND(AVERAGE(J55:J56),2))))</f>
        <v/>
      </c>
      <c r="N55" s="90" t="str">
        <f t="shared" si="13"/>
        <v/>
      </c>
      <c r="O55" s="92"/>
    </row>
    <row r="56" spans="1:15" x14ac:dyDescent="0.25">
      <c r="A56" s="97"/>
      <c r="B56" s="100"/>
      <c r="C56" s="101"/>
      <c r="D56" s="94"/>
      <c r="E56" s="95"/>
      <c r="F56" s="105"/>
      <c r="G56" s="53"/>
      <c r="H56" s="40" t="e">
        <f t="shared" si="5"/>
        <v>#NUM!</v>
      </c>
      <c r="I56" s="107" t="e">
        <f t="shared" si="4"/>
        <v>#NUM!</v>
      </c>
      <c r="J56" s="58" t="str">
        <f t="shared" ref="J56" si="62">IF(G56="","",IF($G$21/G56&lt;1,"менее 0,07",IF(10^((H56-INTERCEPT($I$11:$I$14,$H$11:$H$14))/SLOPE($I$11:$I$14,$H$11:$H$14))&gt;$B$14,"более "&amp;$B$14&amp;"",IF(10^((H56-INTERCEPT($I$11:$I$14,$H$11:$H$14))/SLOPE($I$11:$I$14,$H$11:$H$14))&lt;0.07,"менее 0,07",ROUND(10^((H56-INTERCEPT($I$11:$I$14,$H$11:$H$14))/SLOPE($I$11:$I$14,$H$11:$H$14))*F55,3)))))</f>
        <v/>
      </c>
      <c r="K56" s="55">
        <f>VLOOKUP(D55,$R$5:$U$12,3,FALSE)</f>
        <v>28</v>
      </c>
      <c r="L56" s="109"/>
      <c r="M56" s="89"/>
      <c r="N56" s="91"/>
      <c r="O56" s="93"/>
    </row>
    <row r="57" spans="1:15" x14ac:dyDescent="0.25">
      <c r="A57" s="96">
        <v>16</v>
      </c>
      <c r="B57" s="98"/>
      <c r="C57" s="99"/>
      <c r="D57" s="102">
        <v>6</v>
      </c>
      <c r="E57" s="103"/>
      <c r="F57" s="104">
        <v>1</v>
      </c>
      <c r="G57" s="53"/>
      <c r="H57" s="40" t="e">
        <f t="shared" si="5"/>
        <v>#NUM!</v>
      </c>
      <c r="I57" s="106" t="str">
        <f>IF(OR(G58="",G57=""),"",STDEV(G57:G58)/AVERAGE(G57:G58))</f>
        <v/>
      </c>
      <c r="J57" s="58" t="str">
        <f t="shared" ref="J57" si="63">IF(G57="","",IF($G$21/G57&lt;1,"менее 0,07",IF(10^((H57-INTERCEPT($I$11:$I$14,$H$11:$H$14))/SLOPE($I$11:$I$14,$H$11:$H$14))&gt;$B$14,"более "&amp;$B$14&amp;"",IF(10^((H57-INTERCEPT($I$11:$I$14,$H$11:$H$14))/SLOPE($I$11:$I$14,$H$11:$H$14))&lt;0.07,"менее 0,07",ROUND(10^((H57-INTERCEPT($I$11:$I$14,$H$11:$H$14))/SLOPE($I$11:$I$14,$H$11:$H$14))*F57,3)))))</f>
        <v/>
      </c>
      <c r="K57" s="54" t="e">
        <f>ABS(J57-J58)</f>
        <v>#VALUE!</v>
      </c>
      <c r="L57" s="108" t="str">
        <f t="shared" ref="L57" si="64">IF(M57="","",IF(M57="более "&amp;$B$14&amp;"","",IF(M57="менее 0,07","",IF(200*K57/(J57+J58)&lt;=K58,"приемлемо","неприемлемо"))))</f>
        <v/>
      </c>
      <c r="M57" s="88" t="str">
        <f t="shared" ref="M57" si="65">IF(OR(J57="",J58=""),"",IF(OR(J57="менее 0,07",J58="менее 0,07"),"менее 0,07",IF(OR(J57="более "&amp;$B$14&amp;"",J58="более "&amp;$B$14&amp;""),"более "&amp;$B$14&amp;"",ROUND(AVERAGE(J57:J58),2))))</f>
        <v/>
      </c>
      <c r="N57" s="90" t="str">
        <f t="shared" si="13"/>
        <v/>
      </c>
      <c r="O57" s="92"/>
    </row>
    <row r="58" spans="1:15" x14ac:dyDescent="0.25">
      <c r="A58" s="97"/>
      <c r="B58" s="100"/>
      <c r="C58" s="101"/>
      <c r="D58" s="94"/>
      <c r="E58" s="95"/>
      <c r="F58" s="105"/>
      <c r="G58" s="53"/>
      <c r="H58" s="40" t="e">
        <f t="shared" si="5"/>
        <v>#NUM!</v>
      </c>
      <c r="I58" s="107" t="e">
        <f t="shared" si="4"/>
        <v>#NUM!</v>
      </c>
      <c r="J58" s="58" t="str">
        <f t="shared" ref="J58" si="66">IF(G58="","",IF($G$21/G58&lt;1,"менее 0,07",IF(10^((H58-INTERCEPT($I$11:$I$14,$H$11:$H$14))/SLOPE($I$11:$I$14,$H$11:$H$14))&gt;$B$14,"более "&amp;$B$14&amp;"",IF(10^((H58-INTERCEPT($I$11:$I$14,$H$11:$H$14))/SLOPE($I$11:$I$14,$H$11:$H$14))&lt;0.07,"менее 0,07",ROUND(10^((H58-INTERCEPT($I$11:$I$14,$H$11:$H$14))/SLOPE($I$11:$I$14,$H$11:$H$14))*F57,3)))))</f>
        <v/>
      </c>
      <c r="K58" s="55">
        <f>VLOOKUP(D57,$R$5:$U$12,3,FALSE)</f>
        <v>28</v>
      </c>
      <c r="L58" s="109"/>
      <c r="M58" s="89"/>
      <c r="N58" s="91"/>
      <c r="O58" s="93"/>
    </row>
    <row r="59" spans="1:15" x14ac:dyDescent="0.25">
      <c r="A59" s="96">
        <v>17</v>
      </c>
      <c r="B59" s="98"/>
      <c r="C59" s="99"/>
      <c r="D59" s="102">
        <v>3</v>
      </c>
      <c r="E59" s="103"/>
      <c r="F59" s="104">
        <v>1</v>
      </c>
      <c r="G59" s="53"/>
      <c r="H59" s="40" t="e">
        <f t="shared" si="5"/>
        <v>#NUM!</v>
      </c>
      <c r="I59" s="106" t="str">
        <f>IF(OR(G60="",G59=""),"",STDEV(G59:G60)/AVERAGE(G59:G60))</f>
        <v/>
      </c>
      <c r="J59" s="58" t="str">
        <f t="shared" ref="J59" si="67">IF(G59="","",IF($G$21/G59&lt;1,"менее 0,07",IF(10^((H59-INTERCEPT($I$11:$I$14,$H$11:$H$14))/SLOPE($I$11:$I$14,$H$11:$H$14))&gt;$B$14,"более "&amp;$B$14&amp;"",IF(10^((H59-INTERCEPT($I$11:$I$14,$H$11:$H$14))/SLOPE($I$11:$I$14,$H$11:$H$14))&lt;0.07,"менее 0,07",ROUND(10^((H59-INTERCEPT($I$11:$I$14,$H$11:$H$14))/SLOPE($I$11:$I$14,$H$11:$H$14))*F59,3)))))</f>
        <v/>
      </c>
      <c r="K59" s="54" t="e">
        <f>ABS(J59-J60)</f>
        <v>#VALUE!</v>
      </c>
      <c r="L59" s="108" t="str">
        <f t="shared" ref="L59" si="68">IF(M59="","",IF(M59="более "&amp;$B$14&amp;"","",IF(M59="менее 0,07","",IF(200*K59/(J59+J60)&lt;=K60,"приемлемо","неприемлемо"))))</f>
        <v/>
      </c>
      <c r="M59" s="88" t="str">
        <f t="shared" ref="M59" si="69">IF(OR(J59="",J60=""),"",IF(OR(J59="менее 0,07",J60="менее 0,07"),"менее 0,07",IF(OR(J59="более "&amp;$B$14&amp;"",J60="более "&amp;$B$14&amp;""),"более "&amp;$B$14&amp;"",ROUND(AVERAGE(J59:J60),2))))</f>
        <v/>
      </c>
      <c r="N59" s="90" t="str">
        <f t="shared" si="13"/>
        <v/>
      </c>
      <c r="O59" s="92"/>
    </row>
    <row r="60" spans="1:15" x14ac:dyDescent="0.25">
      <c r="A60" s="97"/>
      <c r="B60" s="100"/>
      <c r="C60" s="101"/>
      <c r="D60" s="94"/>
      <c r="E60" s="95"/>
      <c r="F60" s="105"/>
      <c r="G60" s="53"/>
      <c r="H60" s="40" t="e">
        <f t="shared" si="5"/>
        <v>#NUM!</v>
      </c>
      <c r="I60" s="107" t="e">
        <f t="shared" si="4"/>
        <v>#NUM!</v>
      </c>
      <c r="J60" s="58" t="str">
        <f t="shared" ref="J60" si="70">IF(G60="","",IF($G$21/G60&lt;1,"менее 0,07",IF(10^((H60-INTERCEPT($I$11:$I$14,$H$11:$H$14))/SLOPE($I$11:$I$14,$H$11:$H$14))&gt;$B$14,"более "&amp;$B$14&amp;"",IF(10^((H60-INTERCEPT($I$11:$I$14,$H$11:$H$14))/SLOPE($I$11:$I$14,$H$11:$H$14))&lt;0.07,"менее 0,07",ROUND(10^((H60-INTERCEPT($I$11:$I$14,$H$11:$H$14))/SLOPE($I$11:$I$14,$H$11:$H$14))*F59,3)))))</f>
        <v/>
      </c>
      <c r="K60" s="55">
        <f>VLOOKUP(D59,$R$5:$U$12,3,FALSE)</f>
        <v>28</v>
      </c>
      <c r="L60" s="109"/>
      <c r="M60" s="89"/>
      <c r="N60" s="91"/>
      <c r="O60" s="93"/>
    </row>
    <row r="61" spans="1:15" x14ac:dyDescent="0.25">
      <c r="A61" s="96">
        <v>18</v>
      </c>
      <c r="B61" s="98"/>
      <c r="C61" s="99"/>
      <c r="D61" s="102">
        <v>3</v>
      </c>
      <c r="E61" s="103"/>
      <c r="F61" s="104">
        <v>1</v>
      </c>
      <c r="G61" s="53"/>
      <c r="H61" s="40" t="e">
        <f t="shared" si="5"/>
        <v>#NUM!</v>
      </c>
      <c r="I61" s="106" t="str">
        <f>IF(OR(G62="",G61=""),"",STDEV(G61:G62)/AVERAGE(G61:G62))</f>
        <v/>
      </c>
      <c r="J61" s="58" t="str">
        <f t="shared" ref="J61" si="71">IF(G61="","",IF($G$21/G61&lt;1,"менее 0,07",IF(10^((H61-INTERCEPT($I$11:$I$14,$H$11:$H$14))/SLOPE($I$11:$I$14,$H$11:$H$14))&gt;$B$14,"более "&amp;$B$14&amp;"",IF(10^((H61-INTERCEPT($I$11:$I$14,$H$11:$H$14))/SLOPE($I$11:$I$14,$H$11:$H$14))&lt;0.07,"менее 0,07",ROUND(10^((H61-INTERCEPT($I$11:$I$14,$H$11:$H$14))/SLOPE($I$11:$I$14,$H$11:$H$14))*F61,3)))))</f>
        <v/>
      </c>
      <c r="K61" s="54" t="e">
        <f>ABS(J61-J62)</f>
        <v>#VALUE!</v>
      </c>
      <c r="L61" s="108" t="str">
        <f t="shared" ref="L61" si="72">IF(M61="","",IF(M61="более "&amp;$B$14&amp;"","",IF(M61="менее 0,07","",IF(200*K61/(J61+J62)&lt;=K62,"приемлемо","неприемлемо"))))</f>
        <v/>
      </c>
      <c r="M61" s="88" t="str">
        <f t="shared" ref="M61" si="73">IF(OR(J61="",J62=""),"",IF(OR(J61="менее 0,07",J62="менее 0,07"),"менее 0,07",IF(OR(J61="более "&amp;$B$14&amp;"",J62="более "&amp;$B$14&amp;""),"более "&amp;$B$14&amp;"",ROUND(AVERAGE(J61:J62),2))))</f>
        <v/>
      </c>
      <c r="N61" s="90" t="str">
        <f t="shared" si="13"/>
        <v/>
      </c>
      <c r="O61" s="92"/>
    </row>
    <row r="62" spans="1:15" x14ac:dyDescent="0.25">
      <c r="A62" s="97"/>
      <c r="B62" s="100"/>
      <c r="C62" s="101"/>
      <c r="D62" s="94"/>
      <c r="E62" s="95"/>
      <c r="F62" s="105"/>
      <c r="G62" s="53"/>
      <c r="H62" s="40" t="e">
        <f t="shared" si="5"/>
        <v>#NUM!</v>
      </c>
      <c r="I62" s="107" t="e">
        <f t="shared" si="4"/>
        <v>#NUM!</v>
      </c>
      <c r="J62" s="58" t="str">
        <f t="shared" ref="J62" si="74">IF(G62="","",IF($G$21/G62&lt;1,"менее 0,07",IF(10^((H62-INTERCEPT($I$11:$I$14,$H$11:$H$14))/SLOPE($I$11:$I$14,$H$11:$H$14))&gt;$B$14,"более "&amp;$B$14&amp;"",IF(10^((H62-INTERCEPT($I$11:$I$14,$H$11:$H$14))/SLOPE($I$11:$I$14,$H$11:$H$14))&lt;0.07,"менее 0,07",ROUND(10^((H62-INTERCEPT($I$11:$I$14,$H$11:$H$14))/SLOPE($I$11:$I$14,$H$11:$H$14))*F61,3)))))</f>
        <v/>
      </c>
      <c r="K62" s="55">
        <f>VLOOKUP(D61,$R$5:$U$12,3,FALSE)</f>
        <v>28</v>
      </c>
      <c r="L62" s="109"/>
      <c r="M62" s="89"/>
      <c r="N62" s="91"/>
      <c r="O62" s="93"/>
    </row>
    <row r="63" spans="1:15" x14ac:dyDescent="0.25">
      <c r="A63" s="96">
        <v>19</v>
      </c>
      <c r="B63" s="98"/>
      <c r="C63" s="99"/>
      <c r="D63" s="102">
        <v>3</v>
      </c>
      <c r="E63" s="103"/>
      <c r="F63" s="104">
        <v>1</v>
      </c>
      <c r="G63" s="53">
        <v>0.7</v>
      </c>
      <c r="H63" s="40">
        <f t="shared" si="5"/>
        <v>-0.3976917694644197</v>
      </c>
      <c r="I63" s="106">
        <f>IF(OR(G64="",G63=""),"",STDEV(G63:G64)/AVERAGE(G63:G64))</f>
        <v>0.15713484026367658</v>
      </c>
      <c r="J63" s="58">
        <f t="shared" ref="J63" si="75">IF(G63="","",IF($G$21/G63&lt;1,"менее 0,07",IF(10^((H63-INTERCEPT($I$11:$I$14,$H$11:$H$14))/SLOPE($I$11:$I$14,$H$11:$H$14))&gt;$B$14,"более "&amp;$B$14&amp;"",IF(10^((H63-INTERCEPT($I$11:$I$14,$H$11:$H$14))/SLOPE($I$11:$I$14,$H$11:$H$14))&lt;0.07,"менее 0,07",ROUND(10^((H63-INTERCEPT($I$11:$I$14,$H$11:$H$14))/SLOPE($I$11:$I$14,$H$11:$H$14))*F63,3)))))</f>
        <v>0.61599999999999999</v>
      </c>
      <c r="K63" s="54">
        <f>ABS(J63-J64)</f>
        <v>0.20399999999999996</v>
      </c>
      <c r="L63" s="108" t="str">
        <f t="shared" ref="L63" si="76">IF(M63="","",IF(M63="более "&amp;$B$14&amp;"","",IF(M63="менее 0,07","",IF(200*K63/(J63+J64)&lt;=K64,"приемлемо","неприемлемо"))))</f>
        <v>неприемлемо</v>
      </c>
      <c r="M63" s="88">
        <f t="shared" ref="M63" si="77">IF(OR(J63="",J64=""),"",IF(OR(J63="менее 0,07",J64="менее 0,07"),"менее 0,07",IF(OR(J63="более "&amp;$B$14&amp;"",J64="более "&amp;$B$14&amp;""),"более "&amp;$B$14&amp;"",ROUND(AVERAGE(J63:J64),2))))</f>
        <v>0.72</v>
      </c>
      <c r="N63" s="90">
        <f t="shared" si="13"/>
        <v>0.2016</v>
      </c>
      <c r="O63" s="92"/>
    </row>
    <row r="64" spans="1:15" x14ac:dyDescent="0.25">
      <c r="A64" s="97"/>
      <c r="B64" s="100"/>
      <c r="C64" s="101"/>
      <c r="D64" s="94"/>
      <c r="E64" s="95"/>
      <c r="F64" s="105"/>
      <c r="G64" s="53">
        <v>0.56000000000000005</v>
      </c>
      <c r="H64" s="40">
        <f t="shared" si="5"/>
        <v>-0.52804393091563306</v>
      </c>
      <c r="I64" s="107">
        <f t="shared" si="4"/>
        <v>48.151306704721485</v>
      </c>
      <c r="J64" s="58">
        <f t="shared" ref="J64" si="78">IF(G64="","",IF($G$21/G64&lt;1,"менее 0,07",IF(10^((H64-INTERCEPT($I$11:$I$14,$H$11:$H$14))/SLOPE($I$11:$I$14,$H$11:$H$14))&gt;$B$14,"более "&amp;$B$14&amp;"",IF(10^((H64-INTERCEPT($I$11:$I$14,$H$11:$H$14))/SLOPE($I$11:$I$14,$H$11:$H$14))&lt;0.07,"менее 0,07",ROUND(10^((H64-INTERCEPT($I$11:$I$14,$H$11:$H$14))/SLOPE($I$11:$I$14,$H$11:$H$14))*F63,3)))))</f>
        <v>0.82</v>
      </c>
      <c r="K64" s="55">
        <f>VLOOKUP(D63,$R$5:$U$12,3,FALSE)</f>
        <v>28</v>
      </c>
      <c r="L64" s="109"/>
      <c r="M64" s="89"/>
      <c r="N64" s="91"/>
      <c r="O64" s="93"/>
    </row>
    <row r="65" spans="1:15" x14ac:dyDescent="0.25">
      <c r="A65" s="96">
        <v>20</v>
      </c>
      <c r="B65" s="98"/>
      <c r="C65" s="99"/>
      <c r="D65" s="102">
        <v>3</v>
      </c>
      <c r="E65" s="103"/>
      <c r="F65" s="104">
        <v>1</v>
      </c>
      <c r="G65" s="53">
        <v>0.7</v>
      </c>
      <c r="H65" s="40">
        <f t="shared" si="5"/>
        <v>-0.3976917694644197</v>
      </c>
      <c r="I65" s="106">
        <f>IF(OR(G66="",G65=""),"",STDEV(G65:G66)/AVERAGE(G65:G66))</f>
        <v>0.15713484026367658</v>
      </c>
      <c r="J65" s="58">
        <f t="shared" ref="J65" si="79">IF(G65="","",IF($G$21/G65&lt;1,"менее 0,07",IF(10^((H65-INTERCEPT($I$11:$I$14,$H$11:$H$14))/SLOPE($I$11:$I$14,$H$11:$H$14))&gt;$B$14,"более "&amp;$B$14&amp;"",IF(10^((H65-INTERCEPT($I$11:$I$14,$H$11:$H$14))/SLOPE($I$11:$I$14,$H$11:$H$14))&lt;0.07,"менее 0,07",ROUND(10^((H65-INTERCEPT($I$11:$I$14,$H$11:$H$14))/SLOPE($I$11:$I$14,$H$11:$H$14))*F65,3)))))</f>
        <v>0.61599999999999999</v>
      </c>
      <c r="K65" s="54">
        <f>ABS(J65-J66)</f>
        <v>0.20399999999999996</v>
      </c>
      <c r="L65" s="108" t="str">
        <f t="shared" ref="L65" si="80">IF(M65="","",IF(M65="более "&amp;$B$14&amp;"","",IF(M65="менее 0,07","",IF(200*K65/(J65+J66)&lt;=K66,"приемлемо","неприемлемо"))))</f>
        <v>неприемлемо</v>
      </c>
      <c r="M65" s="88">
        <f t="shared" ref="M65" si="81">IF(OR(J65="",J66=""),"",IF(OR(J65="менее 0,07",J66="менее 0,07"),"менее 0,07",IF(OR(J65="более "&amp;$B$14&amp;"",J66="более "&amp;$B$14&amp;""),"более "&amp;$B$14&amp;"",ROUND(AVERAGE(J65:J66),2))))</f>
        <v>0.72</v>
      </c>
      <c r="N65" s="90">
        <f t="shared" si="13"/>
        <v>0.2016</v>
      </c>
      <c r="O65" s="92"/>
    </row>
    <row r="66" spans="1:15" x14ac:dyDescent="0.25">
      <c r="A66" s="97"/>
      <c r="B66" s="100"/>
      <c r="C66" s="101"/>
      <c r="D66" s="94"/>
      <c r="E66" s="95"/>
      <c r="F66" s="105"/>
      <c r="G66" s="53">
        <v>0.56000000000000005</v>
      </c>
      <c r="H66" s="40">
        <f t="shared" si="5"/>
        <v>-0.52804393091563306</v>
      </c>
      <c r="I66" s="107">
        <f>IF(G66=H66,"0,0%",STDEV(G66:H66)/AVERAGE(G66:H66))</f>
        <v>48.151306704721485</v>
      </c>
      <c r="J66" s="58">
        <f t="shared" ref="J66" si="82">IF(G66="","",IF($G$21/G66&lt;1,"менее 0,07",IF(10^((H66-INTERCEPT($I$11:$I$14,$H$11:$H$14))/SLOPE($I$11:$I$14,$H$11:$H$14))&gt;$B$14,"более "&amp;$B$14&amp;"",IF(10^((H66-INTERCEPT($I$11:$I$14,$H$11:$H$14))/SLOPE($I$11:$I$14,$H$11:$H$14))&lt;0.07,"менее 0,07",ROUND(10^((H66-INTERCEPT($I$11:$I$14,$H$11:$H$14))/SLOPE($I$11:$I$14,$H$11:$H$14))*F65,3)))))</f>
        <v>0.82</v>
      </c>
      <c r="K66" s="55">
        <f>VLOOKUP(D65,$R$5:$U$12,3,FALSE)</f>
        <v>28</v>
      </c>
      <c r="L66" s="109"/>
      <c r="M66" s="89"/>
      <c r="N66" s="91"/>
      <c r="O66" s="93"/>
    </row>
    <row r="277" spans="4:4" x14ac:dyDescent="0.25">
      <c r="D277" s="12">
        <v>1</v>
      </c>
    </row>
  </sheetData>
  <mergeCells count="232">
    <mergeCell ref="A63:A64"/>
    <mergeCell ref="B63:C64"/>
    <mergeCell ref="D63:E63"/>
    <mergeCell ref="F63:F64"/>
    <mergeCell ref="I63:I64"/>
    <mergeCell ref="L63:L64"/>
    <mergeCell ref="M65:M66"/>
    <mergeCell ref="N65:N66"/>
    <mergeCell ref="O65:O66"/>
    <mergeCell ref="D66:E66"/>
    <mergeCell ref="M63:M64"/>
    <mergeCell ref="N63:N64"/>
    <mergeCell ref="O63:O64"/>
    <mergeCell ref="D64:E64"/>
    <mergeCell ref="A65:A66"/>
    <mergeCell ref="B65:C66"/>
    <mergeCell ref="D65:E65"/>
    <mergeCell ref="F65:F66"/>
    <mergeCell ref="I65:I66"/>
    <mergeCell ref="L65:L66"/>
    <mergeCell ref="A61:A62"/>
    <mergeCell ref="B61:C62"/>
    <mergeCell ref="D61:E61"/>
    <mergeCell ref="F61:F62"/>
    <mergeCell ref="I61:I62"/>
    <mergeCell ref="L61:L62"/>
    <mergeCell ref="M61:M62"/>
    <mergeCell ref="N61:N62"/>
    <mergeCell ref="O61:O62"/>
    <mergeCell ref="D62:E62"/>
    <mergeCell ref="A59:A60"/>
    <mergeCell ref="B59:C60"/>
    <mergeCell ref="D59:E59"/>
    <mergeCell ref="F59:F60"/>
    <mergeCell ref="I59:I60"/>
    <mergeCell ref="L59:L60"/>
    <mergeCell ref="M59:M60"/>
    <mergeCell ref="N59:N60"/>
    <mergeCell ref="O59:O60"/>
    <mergeCell ref="D60:E60"/>
    <mergeCell ref="A57:A58"/>
    <mergeCell ref="B57:C58"/>
    <mergeCell ref="D57:E57"/>
    <mergeCell ref="F57:F58"/>
    <mergeCell ref="I57:I58"/>
    <mergeCell ref="L57:L58"/>
    <mergeCell ref="M57:M58"/>
    <mergeCell ref="N57:N58"/>
    <mergeCell ref="O57:O58"/>
    <mergeCell ref="D58:E58"/>
    <mergeCell ref="A55:A56"/>
    <mergeCell ref="B55:C56"/>
    <mergeCell ref="D55:E55"/>
    <mergeCell ref="F55:F56"/>
    <mergeCell ref="I55:I56"/>
    <mergeCell ref="L55:L56"/>
    <mergeCell ref="M55:M56"/>
    <mergeCell ref="N55:N56"/>
    <mergeCell ref="O55:O56"/>
    <mergeCell ref="D56:E56"/>
    <mergeCell ref="A53:A54"/>
    <mergeCell ref="B53:C54"/>
    <mergeCell ref="D53:E53"/>
    <mergeCell ref="F53:F54"/>
    <mergeCell ref="I53:I54"/>
    <mergeCell ref="L53:L54"/>
    <mergeCell ref="M53:M54"/>
    <mergeCell ref="N53:N54"/>
    <mergeCell ref="O53:O54"/>
    <mergeCell ref="D54:E54"/>
    <mergeCell ref="A51:A52"/>
    <mergeCell ref="B51:C52"/>
    <mergeCell ref="D51:E51"/>
    <mergeCell ref="F51:F52"/>
    <mergeCell ref="I51:I52"/>
    <mergeCell ref="L51:L52"/>
    <mergeCell ref="M51:M52"/>
    <mergeCell ref="N51:N52"/>
    <mergeCell ref="O51:O52"/>
    <mergeCell ref="D52:E52"/>
    <mergeCell ref="A49:A50"/>
    <mergeCell ref="B49:C50"/>
    <mergeCell ref="D49:E49"/>
    <mergeCell ref="F49:F50"/>
    <mergeCell ref="I49:I50"/>
    <mergeCell ref="L49:L50"/>
    <mergeCell ref="M49:M50"/>
    <mergeCell ref="N49:N50"/>
    <mergeCell ref="O49:O50"/>
    <mergeCell ref="D50:E50"/>
    <mergeCell ref="A47:A48"/>
    <mergeCell ref="B47:C48"/>
    <mergeCell ref="D47:E47"/>
    <mergeCell ref="F47:F48"/>
    <mergeCell ref="I47:I48"/>
    <mergeCell ref="L47:L48"/>
    <mergeCell ref="M47:M48"/>
    <mergeCell ref="N47:N48"/>
    <mergeCell ref="O47:O48"/>
    <mergeCell ref="D48:E48"/>
    <mergeCell ref="A45:A46"/>
    <mergeCell ref="B45:C46"/>
    <mergeCell ref="D45:E45"/>
    <mergeCell ref="F45:F46"/>
    <mergeCell ref="I45:I46"/>
    <mergeCell ref="L45:L46"/>
    <mergeCell ref="M45:M46"/>
    <mergeCell ref="N45:N46"/>
    <mergeCell ref="O45:O46"/>
    <mergeCell ref="D46:E46"/>
    <mergeCell ref="A43:A44"/>
    <mergeCell ref="B43:C44"/>
    <mergeCell ref="D43:E43"/>
    <mergeCell ref="F43:F44"/>
    <mergeCell ref="I43:I44"/>
    <mergeCell ref="L43:L44"/>
    <mergeCell ref="M43:M44"/>
    <mergeCell ref="N43:N44"/>
    <mergeCell ref="O43:O44"/>
    <mergeCell ref="D44:E44"/>
    <mergeCell ref="A41:A42"/>
    <mergeCell ref="B41:C42"/>
    <mergeCell ref="D41:E41"/>
    <mergeCell ref="F41:F42"/>
    <mergeCell ref="I41:I42"/>
    <mergeCell ref="L41:L42"/>
    <mergeCell ref="M41:M42"/>
    <mergeCell ref="N41:N42"/>
    <mergeCell ref="O41:O42"/>
    <mergeCell ref="D42:E42"/>
    <mergeCell ref="A39:A40"/>
    <mergeCell ref="B39:C40"/>
    <mergeCell ref="D39:E39"/>
    <mergeCell ref="F39:F40"/>
    <mergeCell ref="I39:I40"/>
    <mergeCell ref="L39:L40"/>
    <mergeCell ref="M39:M40"/>
    <mergeCell ref="N39:N40"/>
    <mergeCell ref="O39:O40"/>
    <mergeCell ref="D40:E40"/>
    <mergeCell ref="A37:A38"/>
    <mergeCell ref="B37:C38"/>
    <mergeCell ref="D37:E37"/>
    <mergeCell ref="F37:F38"/>
    <mergeCell ref="I37:I38"/>
    <mergeCell ref="L37:L38"/>
    <mergeCell ref="M37:M38"/>
    <mergeCell ref="N37:N38"/>
    <mergeCell ref="O37:O38"/>
    <mergeCell ref="D38:E38"/>
    <mergeCell ref="A35:A36"/>
    <mergeCell ref="B35:C36"/>
    <mergeCell ref="D35:E35"/>
    <mergeCell ref="F35:F36"/>
    <mergeCell ref="I35:I36"/>
    <mergeCell ref="L35:L36"/>
    <mergeCell ref="M35:M36"/>
    <mergeCell ref="N35:N36"/>
    <mergeCell ref="O35:O36"/>
    <mergeCell ref="D36:E36"/>
    <mergeCell ref="A33:A34"/>
    <mergeCell ref="B33:C34"/>
    <mergeCell ref="D33:E33"/>
    <mergeCell ref="F33:F34"/>
    <mergeCell ref="I33:I34"/>
    <mergeCell ref="L33:L34"/>
    <mergeCell ref="M33:M34"/>
    <mergeCell ref="N33:N34"/>
    <mergeCell ref="O33:O34"/>
    <mergeCell ref="D34:E34"/>
    <mergeCell ref="A31:A32"/>
    <mergeCell ref="B31:C32"/>
    <mergeCell ref="D31:E31"/>
    <mergeCell ref="F31:F32"/>
    <mergeCell ref="I31:I32"/>
    <mergeCell ref="L31:L32"/>
    <mergeCell ref="M31:M32"/>
    <mergeCell ref="N31:N32"/>
    <mergeCell ref="O31:O32"/>
    <mergeCell ref="D32:E32"/>
    <mergeCell ref="M27:M28"/>
    <mergeCell ref="N27:N28"/>
    <mergeCell ref="O27:O28"/>
    <mergeCell ref="D28:E28"/>
    <mergeCell ref="A29:A30"/>
    <mergeCell ref="B29:C30"/>
    <mergeCell ref="D29:E29"/>
    <mergeCell ref="F29:F30"/>
    <mergeCell ref="I29:I30"/>
    <mergeCell ref="L29:L30"/>
    <mergeCell ref="A27:A28"/>
    <mergeCell ref="B27:C28"/>
    <mergeCell ref="D27:E27"/>
    <mergeCell ref="F27:F28"/>
    <mergeCell ref="I27:I28"/>
    <mergeCell ref="L27:L28"/>
    <mergeCell ref="M29:M30"/>
    <mergeCell ref="N29:N30"/>
    <mergeCell ref="O29:O30"/>
    <mergeCell ref="D30:E30"/>
    <mergeCell ref="B25:C25"/>
    <mergeCell ref="D25:E25"/>
    <mergeCell ref="M25:N25"/>
    <mergeCell ref="B26:C26"/>
    <mergeCell ref="D26:E26"/>
    <mergeCell ref="B23:C23"/>
    <mergeCell ref="D23:E23"/>
    <mergeCell ref="M23:N23"/>
    <mergeCell ref="B24:C24"/>
    <mergeCell ref="D24:E24"/>
    <mergeCell ref="M24:N24"/>
    <mergeCell ref="B21:C21"/>
    <mergeCell ref="D21:E21"/>
    <mergeCell ref="B22:C22"/>
    <mergeCell ref="D22:E22"/>
    <mergeCell ref="M22:N22"/>
    <mergeCell ref="A7:B7"/>
    <mergeCell ref="C7:H7"/>
    <mergeCell ref="A9:C9"/>
    <mergeCell ref="D9:E9"/>
    <mergeCell ref="B20:C20"/>
    <mergeCell ref="D20:E20"/>
    <mergeCell ref="A1:D1"/>
    <mergeCell ref="E1:I1"/>
    <mergeCell ref="A4:B4"/>
    <mergeCell ref="C4:H4"/>
    <mergeCell ref="A5:B5"/>
    <mergeCell ref="C5:H5"/>
    <mergeCell ref="A6:B6"/>
    <mergeCell ref="C6:H6"/>
    <mergeCell ref="M20:N20"/>
    <mergeCell ref="A2:I2"/>
  </mergeCells>
  <pageMargins left="0.7" right="0.7" top="0.32" bottom="0.32" header="0.3" footer="0.3"/>
  <pageSetup paperSize="9" scale="56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Drop Down 1">
              <controlPr defaultSize="0" autoLine="0" autoPict="0">
                <anchor moveWithCells="1">
                  <from>
                    <xdr:col>3</xdr:col>
                    <xdr:colOff>47625</xdr:colOff>
                    <xdr:row>26</xdr:row>
                    <xdr:rowOff>57150</xdr:rowOff>
                  </from>
                  <to>
                    <xdr:col>5</xdr:col>
                    <xdr:colOff>9525</xdr:colOff>
                    <xdr:row>27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Drop Down 2">
              <controlPr defaultSize="0" autoLine="0" autoPict="0">
                <anchor moveWithCells="1">
                  <from>
                    <xdr:col>3</xdr:col>
                    <xdr:colOff>47625</xdr:colOff>
                    <xdr:row>28</xdr:row>
                    <xdr:rowOff>57150</xdr:rowOff>
                  </from>
                  <to>
                    <xdr:col>5</xdr:col>
                    <xdr:colOff>9525</xdr:colOff>
                    <xdr:row>29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Drop Down 3">
              <controlPr defaultSize="0" autoLine="0" autoPict="0">
                <anchor moveWithCells="1">
                  <from>
                    <xdr:col>3</xdr:col>
                    <xdr:colOff>47625</xdr:colOff>
                    <xdr:row>30</xdr:row>
                    <xdr:rowOff>57150</xdr:rowOff>
                  </from>
                  <to>
                    <xdr:col>5</xdr:col>
                    <xdr:colOff>9525</xdr:colOff>
                    <xdr:row>31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Drop Down 4">
              <controlPr defaultSize="0" autoLine="0" autoPict="0">
                <anchor moveWithCells="1">
                  <from>
                    <xdr:col>3</xdr:col>
                    <xdr:colOff>47625</xdr:colOff>
                    <xdr:row>32</xdr:row>
                    <xdr:rowOff>57150</xdr:rowOff>
                  </from>
                  <to>
                    <xdr:col>5</xdr:col>
                    <xdr:colOff>9525</xdr:colOff>
                    <xdr:row>33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Drop Down 5">
              <controlPr defaultSize="0" autoLine="0" autoPict="0">
                <anchor moveWithCells="1">
                  <from>
                    <xdr:col>3</xdr:col>
                    <xdr:colOff>47625</xdr:colOff>
                    <xdr:row>34</xdr:row>
                    <xdr:rowOff>57150</xdr:rowOff>
                  </from>
                  <to>
                    <xdr:col>5</xdr:col>
                    <xdr:colOff>9525</xdr:colOff>
                    <xdr:row>35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Drop Down 6">
              <controlPr defaultSize="0" autoLine="0" autoPict="0">
                <anchor moveWithCells="1">
                  <from>
                    <xdr:col>3</xdr:col>
                    <xdr:colOff>47625</xdr:colOff>
                    <xdr:row>36</xdr:row>
                    <xdr:rowOff>57150</xdr:rowOff>
                  </from>
                  <to>
                    <xdr:col>5</xdr:col>
                    <xdr:colOff>9525</xdr:colOff>
                    <xdr:row>37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Drop Down 7">
              <controlPr defaultSize="0" autoLine="0" autoPict="0">
                <anchor moveWithCells="1">
                  <from>
                    <xdr:col>3</xdr:col>
                    <xdr:colOff>47625</xdr:colOff>
                    <xdr:row>38</xdr:row>
                    <xdr:rowOff>57150</xdr:rowOff>
                  </from>
                  <to>
                    <xdr:col>5</xdr:col>
                    <xdr:colOff>9525</xdr:colOff>
                    <xdr:row>39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Drop Down 8">
              <controlPr defaultSize="0" autoLine="0" autoPict="0">
                <anchor moveWithCells="1">
                  <from>
                    <xdr:col>3</xdr:col>
                    <xdr:colOff>47625</xdr:colOff>
                    <xdr:row>40</xdr:row>
                    <xdr:rowOff>57150</xdr:rowOff>
                  </from>
                  <to>
                    <xdr:col>5</xdr:col>
                    <xdr:colOff>9525</xdr:colOff>
                    <xdr:row>41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Drop Down 9">
              <controlPr defaultSize="0" autoLine="0" autoPict="0">
                <anchor moveWithCells="1">
                  <from>
                    <xdr:col>3</xdr:col>
                    <xdr:colOff>47625</xdr:colOff>
                    <xdr:row>42</xdr:row>
                    <xdr:rowOff>57150</xdr:rowOff>
                  </from>
                  <to>
                    <xdr:col>5</xdr:col>
                    <xdr:colOff>9525</xdr:colOff>
                    <xdr:row>43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Drop Down 10">
              <controlPr defaultSize="0" autoLine="0" autoPict="0">
                <anchor moveWithCells="1">
                  <from>
                    <xdr:col>3</xdr:col>
                    <xdr:colOff>47625</xdr:colOff>
                    <xdr:row>44</xdr:row>
                    <xdr:rowOff>57150</xdr:rowOff>
                  </from>
                  <to>
                    <xdr:col>5</xdr:col>
                    <xdr:colOff>9525</xdr:colOff>
                    <xdr:row>45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Drop Down 11">
              <controlPr defaultSize="0" autoLine="0" autoPict="0">
                <anchor moveWithCells="1">
                  <from>
                    <xdr:col>3</xdr:col>
                    <xdr:colOff>47625</xdr:colOff>
                    <xdr:row>46</xdr:row>
                    <xdr:rowOff>57150</xdr:rowOff>
                  </from>
                  <to>
                    <xdr:col>5</xdr:col>
                    <xdr:colOff>9525</xdr:colOff>
                    <xdr:row>47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Drop Down 12">
              <controlPr defaultSize="0" autoLine="0" autoPict="0">
                <anchor moveWithCells="1">
                  <from>
                    <xdr:col>3</xdr:col>
                    <xdr:colOff>47625</xdr:colOff>
                    <xdr:row>48</xdr:row>
                    <xdr:rowOff>57150</xdr:rowOff>
                  </from>
                  <to>
                    <xdr:col>5</xdr:col>
                    <xdr:colOff>9525</xdr:colOff>
                    <xdr:row>49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Drop Down 13">
              <controlPr defaultSize="0" autoLine="0" autoPict="0">
                <anchor moveWithCells="1">
                  <from>
                    <xdr:col>3</xdr:col>
                    <xdr:colOff>47625</xdr:colOff>
                    <xdr:row>50</xdr:row>
                    <xdr:rowOff>57150</xdr:rowOff>
                  </from>
                  <to>
                    <xdr:col>5</xdr:col>
                    <xdr:colOff>9525</xdr:colOff>
                    <xdr:row>51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Drop Down 14">
              <controlPr defaultSize="0" autoLine="0" autoPict="0">
                <anchor moveWithCells="1">
                  <from>
                    <xdr:col>3</xdr:col>
                    <xdr:colOff>47625</xdr:colOff>
                    <xdr:row>52</xdr:row>
                    <xdr:rowOff>57150</xdr:rowOff>
                  </from>
                  <to>
                    <xdr:col>5</xdr:col>
                    <xdr:colOff>9525</xdr:colOff>
                    <xdr:row>53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Drop Down 15">
              <controlPr defaultSize="0" autoLine="0" autoPict="0">
                <anchor moveWithCells="1">
                  <from>
                    <xdr:col>3</xdr:col>
                    <xdr:colOff>47625</xdr:colOff>
                    <xdr:row>54</xdr:row>
                    <xdr:rowOff>57150</xdr:rowOff>
                  </from>
                  <to>
                    <xdr:col>5</xdr:col>
                    <xdr:colOff>9525</xdr:colOff>
                    <xdr:row>55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Drop Down 16">
              <controlPr defaultSize="0" autoLine="0" autoPict="0">
                <anchor moveWithCells="1">
                  <from>
                    <xdr:col>3</xdr:col>
                    <xdr:colOff>47625</xdr:colOff>
                    <xdr:row>56</xdr:row>
                    <xdr:rowOff>57150</xdr:rowOff>
                  </from>
                  <to>
                    <xdr:col>5</xdr:col>
                    <xdr:colOff>9525</xdr:colOff>
                    <xdr:row>57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Drop Down 17">
              <controlPr defaultSize="0" autoLine="0" autoPict="0">
                <anchor moveWithCells="1">
                  <from>
                    <xdr:col>3</xdr:col>
                    <xdr:colOff>47625</xdr:colOff>
                    <xdr:row>58</xdr:row>
                    <xdr:rowOff>57150</xdr:rowOff>
                  </from>
                  <to>
                    <xdr:col>5</xdr:col>
                    <xdr:colOff>9525</xdr:colOff>
                    <xdr:row>59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Drop Down 18">
              <controlPr defaultSize="0" autoLine="0" autoPict="0">
                <anchor moveWithCells="1">
                  <from>
                    <xdr:col>3</xdr:col>
                    <xdr:colOff>47625</xdr:colOff>
                    <xdr:row>60</xdr:row>
                    <xdr:rowOff>57150</xdr:rowOff>
                  </from>
                  <to>
                    <xdr:col>5</xdr:col>
                    <xdr:colOff>9525</xdr:colOff>
                    <xdr:row>61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2" name="Drop Down 19">
              <controlPr defaultSize="0" autoLine="0" autoPict="0">
                <anchor moveWithCells="1">
                  <from>
                    <xdr:col>3</xdr:col>
                    <xdr:colOff>47625</xdr:colOff>
                    <xdr:row>62</xdr:row>
                    <xdr:rowOff>57150</xdr:rowOff>
                  </from>
                  <to>
                    <xdr:col>5</xdr:col>
                    <xdr:colOff>9525</xdr:colOff>
                    <xdr:row>63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3" name="Drop Down 20">
              <controlPr defaultSize="0" autoLine="0" autoPict="0">
                <anchor moveWithCells="1">
                  <from>
                    <xdr:col>3</xdr:col>
                    <xdr:colOff>47625</xdr:colOff>
                    <xdr:row>64</xdr:row>
                    <xdr:rowOff>57150</xdr:rowOff>
                  </from>
                  <to>
                    <xdr:col>5</xdr:col>
                    <xdr:colOff>9525</xdr:colOff>
                    <xdr:row>65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4" name="Drop Down 21">
              <controlPr defaultSize="0" autoLine="0" autoPict="0">
                <anchor moveWithCells="1">
                  <from>
                    <xdr:col>3</xdr:col>
                    <xdr:colOff>47625</xdr:colOff>
                    <xdr:row>28</xdr:row>
                    <xdr:rowOff>57150</xdr:rowOff>
                  </from>
                  <to>
                    <xdr:col>5</xdr:col>
                    <xdr:colOff>9525</xdr:colOff>
                    <xdr:row>29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5" name="Drop Down 22">
              <controlPr defaultSize="0" autoLine="0" autoPict="0">
                <anchor moveWithCells="1">
                  <from>
                    <xdr:col>3</xdr:col>
                    <xdr:colOff>47625</xdr:colOff>
                    <xdr:row>30</xdr:row>
                    <xdr:rowOff>57150</xdr:rowOff>
                  </from>
                  <to>
                    <xdr:col>5</xdr:col>
                    <xdr:colOff>9525</xdr:colOff>
                    <xdr:row>31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6" name="Drop Down 23">
              <controlPr defaultSize="0" autoLine="0" autoPict="0">
                <anchor moveWithCells="1">
                  <from>
                    <xdr:col>3</xdr:col>
                    <xdr:colOff>47625</xdr:colOff>
                    <xdr:row>32</xdr:row>
                    <xdr:rowOff>57150</xdr:rowOff>
                  </from>
                  <to>
                    <xdr:col>5</xdr:col>
                    <xdr:colOff>9525</xdr:colOff>
                    <xdr:row>33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7" name="Drop Down 24">
              <controlPr defaultSize="0" autoLine="0" autoPict="0">
                <anchor moveWithCells="1">
                  <from>
                    <xdr:col>3</xdr:col>
                    <xdr:colOff>47625</xdr:colOff>
                    <xdr:row>34</xdr:row>
                    <xdr:rowOff>57150</xdr:rowOff>
                  </from>
                  <to>
                    <xdr:col>5</xdr:col>
                    <xdr:colOff>9525</xdr:colOff>
                    <xdr:row>35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8" name="Drop Down 25">
              <controlPr defaultSize="0" autoLine="0" autoPict="0">
                <anchor moveWithCells="1">
                  <from>
                    <xdr:col>3</xdr:col>
                    <xdr:colOff>47625</xdr:colOff>
                    <xdr:row>36</xdr:row>
                    <xdr:rowOff>57150</xdr:rowOff>
                  </from>
                  <to>
                    <xdr:col>5</xdr:col>
                    <xdr:colOff>9525</xdr:colOff>
                    <xdr:row>37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9" name="Drop Down 26">
              <controlPr defaultSize="0" autoLine="0" autoPict="0">
                <anchor moveWithCells="1">
                  <from>
                    <xdr:col>3</xdr:col>
                    <xdr:colOff>47625</xdr:colOff>
                    <xdr:row>38</xdr:row>
                    <xdr:rowOff>57150</xdr:rowOff>
                  </from>
                  <to>
                    <xdr:col>5</xdr:col>
                    <xdr:colOff>9525</xdr:colOff>
                    <xdr:row>39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30" name="Drop Down 27">
              <controlPr defaultSize="0" autoLine="0" autoPict="0">
                <anchor moveWithCells="1">
                  <from>
                    <xdr:col>3</xdr:col>
                    <xdr:colOff>47625</xdr:colOff>
                    <xdr:row>40</xdr:row>
                    <xdr:rowOff>57150</xdr:rowOff>
                  </from>
                  <to>
                    <xdr:col>5</xdr:col>
                    <xdr:colOff>9525</xdr:colOff>
                    <xdr:row>41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1" name="Drop Down 28">
              <controlPr defaultSize="0" autoLine="0" autoPict="0">
                <anchor moveWithCells="1">
                  <from>
                    <xdr:col>3</xdr:col>
                    <xdr:colOff>47625</xdr:colOff>
                    <xdr:row>42</xdr:row>
                    <xdr:rowOff>57150</xdr:rowOff>
                  </from>
                  <to>
                    <xdr:col>5</xdr:col>
                    <xdr:colOff>9525</xdr:colOff>
                    <xdr:row>43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2" name="Drop Down 29">
              <controlPr defaultSize="0" autoLine="0" autoPict="0">
                <anchor moveWithCells="1">
                  <from>
                    <xdr:col>3</xdr:col>
                    <xdr:colOff>47625</xdr:colOff>
                    <xdr:row>44</xdr:row>
                    <xdr:rowOff>57150</xdr:rowOff>
                  </from>
                  <to>
                    <xdr:col>5</xdr:col>
                    <xdr:colOff>9525</xdr:colOff>
                    <xdr:row>45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3" name="Drop Down 30">
              <controlPr defaultSize="0" autoLine="0" autoPict="0">
                <anchor moveWithCells="1">
                  <from>
                    <xdr:col>3</xdr:col>
                    <xdr:colOff>47625</xdr:colOff>
                    <xdr:row>46</xdr:row>
                    <xdr:rowOff>57150</xdr:rowOff>
                  </from>
                  <to>
                    <xdr:col>5</xdr:col>
                    <xdr:colOff>9525</xdr:colOff>
                    <xdr:row>47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4" name="Drop Down 31">
              <controlPr defaultSize="0" autoLine="0" autoPict="0">
                <anchor moveWithCells="1">
                  <from>
                    <xdr:col>3</xdr:col>
                    <xdr:colOff>47625</xdr:colOff>
                    <xdr:row>48</xdr:row>
                    <xdr:rowOff>57150</xdr:rowOff>
                  </from>
                  <to>
                    <xdr:col>5</xdr:col>
                    <xdr:colOff>9525</xdr:colOff>
                    <xdr:row>49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5" name="Drop Down 32">
              <controlPr defaultSize="0" autoLine="0" autoPict="0">
                <anchor moveWithCells="1">
                  <from>
                    <xdr:col>3</xdr:col>
                    <xdr:colOff>47625</xdr:colOff>
                    <xdr:row>46</xdr:row>
                    <xdr:rowOff>57150</xdr:rowOff>
                  </from>
                  <to>
                    <xdr:col>5</xdr:col>
                    <xdr:colOff>9525</xdr:colOff>
                    <xdr:row>47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6" name="Drop Down 33">
              <controlPr defaultSize="0" autoLine="0" autoPict="0">
                <anchor moveWithCells="1">
                  <from>
                    <xdr:col>3</xdr:col>
                    <xdr:colOff>47625</xdr:colOff>
                    <xdr:row>64</xdr:row>
                    <xdr:rowOff>57150</xdr:rowOff>
                  </from>
                  <to>
                    <xdr:col>5</xdr:col>
                    <xdr:colOff>9525</xdr:colOff>
                    <xdr:row>65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7" name="Drop Down 34">
              <controlPr defaultSize="0" autoLine="0" autoPict="0">
                <anchor moveWithCells="1">
                  <from>
                    <xdr:col>3</xdr:col>
                    <xdr:colOff>47625</xdr:colOff>
                    <xdr:row>62</xdr:row>
                    <xdr:rowOff>57150</xdr:rowOff>
                  </from>
                  <to>
                    <xdr:col>5</xdr:col>
                    <xdr:colOff>9525</xdr:colOff>
                    <xdr:row>63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8" name="Drop Down 35">
              <controlPr defaultSize="0" autoLine="0" autoPict="0">
                <anchor moveWithCells="1">
                  <from>
                    <xdr:col>3</xdr:col>
                    <xdr:colOff>47625</xdr:colOff>
                    <xdr:row>60</xdr:row>
                    <xdr:rowOff>57150</xdr:rowOff>
                  </from>
                  <to>
                    <xdr:col>5</xdr:col>
                    <xdr:colOff>9525</xdr:colOff>
                    <xdr:row>61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9" name="Drop Down 36">
              <controlPr defaultSize="0" autoLine="0" autoPict="0">
                <anchor moveWithCells="1">
                  <from>
                    <xdr:col>3</xdr:col>
                    <xdr:colOff>47625</xdr:colOff>
                    <xdr:row>58</xdr:row>
                    <xdr:rowOff>57150</xdr:rowOff>
                  </from>
                  <to>
                    <xdr:col>5</xdr:col>
                    <xdr:colOff>9525</xdr:colOff>
                    <xdr:row>59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40" name="Drop Down 37">
              <controlPr defaultSize="0" autoLine="0" autoPict="0">
                <anchor moveWithCells="1">
                  <from>
                    <xdr:col>3</xdr:col>
                    <xdr:colOff>47625</xdr:colOff>
                    <xdr:row>56</xdr:row>
                    <xdr:rowOff>57150</xdr:rowOff>
                  </from>
                  <to>
                    <xdr:col>5</xdr:col>
                    <xdr:colOff>9525</xdr:colOff>
                    <xdr:row>57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1" name="Drop Down 38">
              <controlPr defaultSize="0" autoLine="0" autoPict="0">
                <anchor moveWithCells="1">
                  <from>
                    <xdr:col>3</xdr:col>
                    <xdr:colOff>47625</xdr:colOff>
                    <xdr:row>54</xdr:row>
                    <xdr:rowOff>57150</xdr:rowOff>
                  </from>
                  <to>
                    <xdr:col>5</xdr:col>
                    <xdr:colOff>9525</xdr:colOff>
                    <xdr:row>55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2" name="Drop Down 39">
              <controlPr defaultSize="0" autoLine="0" autoPict="0">
                <anchor moveWithCells="1">
                  <from>
                    <xdr:col>3</xdr:col>
                    <xdr:colOff>47625</xdr:colOff>
                    <xdr:row>52</xdr:row>
                    <xdr:rowOff>57150</xdr:rowOff>
                  </from>
                  <to>
                    <xdr:col>5</xdr:col>
                    <xdr:colOff>9525</xdr:colOff>
                    <xdr:row>53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3" name="Drop Down 40">
              <controlPr defaultSize="0" autoLine="0" autoPict="0">
                <anchor moveWithCells="1">
                  <from>
                    <xdr:col>3</xdr:col>
                    <xdr:colOff>47625</xdr:colOff>
                    <xdr:row>50</xdr:row>
                    <xdr:rowOff>57150</xdr:rowOff>
                  </from>
                  <to>
                    <xdr:col>5</xdr:col>
                    <xdr:colOff>9525</xdr:colOff>
                    <xdr:row>51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4" name="Drop Down 41">
              <controlPr defaultSize="0" autoLine="0" autoPict="0">
                <anchor moveWithCells="1">
                  <from>
                    <xdr:col>3</xdr:col>
                    <xdr:colOff>47625</xdr:colOff>
                    <xdr:row>28</xdr:row>
                    <xdr:rowOff>57150</xdr:rowOff>
                  </from>
                  <to>
                    <xdr:col>5</xdr:col>
                    <xdr:colOff>9525</xdr:colOff>
                    <xdr:row>29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5" name="Drop Down 42">
              <controlPr defaultSize="0" autoLine="0" autoPict="0">
                <anchor moveWithCells="1">
                  <from>
                    <xdr:col>3</xdr:col>
                    <xdr:colOff>47625</xdr:colOff>
                    <xdr:row>30</xdr:row>
                    <xdr:rowOff>57150</xdr:rowOff>
                  </from>
                  <to>
                    <xdr:col>5</xdr:col>
                    <xdr:colOff>9525</xdr:colOff>
                    <xdr:row>31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6" name="Drop Down 43">
              <controlPr defaultSize="0" autoLine="0" autoPict="0">
                <anchor moveWithCells="1">
                  <from>
                    <xdr:col>3</xdr:col>
                    <xdr:colOff>47625</xdr:colOff>
                    <xdr:row>32</xdr:row>
                    <xdr:rowOff>57150</xdr:rowOff>
                  </from>
                  <to>
                    <xdr:col>5</xdr:col>
                    <xdr:colOff>9525</xdr:colOff>
                    <xdr:row>33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7" name="Drop Down 44">
              <controlPr defaultSize="0" autoLine="0" autoPict="0">
                <anchor moveWithCells="1">
                  <from>
                    <xdr:col>3</xdr:col>
                    <xdr:colOff>47625</xdr:colOff>
                    <xdr:row>34</xdr:row>
                    <xdr:rowOff>57150</xdr:rowOff>
                  </from>
                  <to>
                    <xdr:col>5</xdr:col>
                    <xdr:colOff>9525</xdr:colOff>
                    <xdr:row>35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8" name="Drop Down 45">
              <controlPr defaultSize="0" autoLine="0" autoPict="0">
                <anchor moveWithCells="1">
                  <from>
                    <xdr:col>3</xdr:col>
                    <xdr:colOff>47625</xdr:colOff>
                    <xdr:row>36</xdr:row>
                    <xdr:rowOff>57150</xdr:rowOff>
                  </from>
                  <to>
                    <xdr:col>5</xdr:col>
                    <xdr:colOff>9525</xdr:colOff>
                    <xdr:row>37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9" name="Drop Down 46">
              <controlPr defaultSize="0" autoLine="0" autoPict="0">
                <anchor moveWithCells="1">
                  <from>
                    <xdr:col>3</xdr:col>
                    <xdr:colOff>47625</xdr:colOff>
                    <xdr:row>38</xdr:row>
                    <xdr:rowOff>57150</xdr:rowOff>
                  </from>
                  <to>
                    <xdr:col>5</xdr:col>
                    <xdr:colOff>9525</xdr:colOff>
                    <xdr:row>39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50" name="Drop Down 47">
              <controlPr defaultSize="0" autoLine="0" autoPict="0">
                <anchor moveWithCells="1">
                  <from>
                    <xdr:col>3</xdr:col>
                    <xdr:colOff>47625</xdr:colOff>
                    <xdr:row>40</xdr:row>
                    <xdr:rowOff>57150</xdr:rowOff>
                  </from>
                  <to>
                    <xdr:col>5</xdr:col>
                    <xdr:colOff>9525</xdr:colOff>
                    <xdr:row>41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51" name="Drop Down 48">
              <controlPr defaultSize="0" autoLine="0" autoPict="0">
                <anchor moveWithCells="1">
                  <from>
                    <xdr:col>3</xdr:col>
                    <xdr:colOff>47625</xdr:colOff>
                    <xdr:row>42</xdr:row>
                    <xdr:rowOff>57150</xdr:rowOff>
                  </from>
                  <to>
                    <xdr:col>5</xdr:col>
                    <xdr:colOff>9525</xdr:colOff>
                    <xdr:row>43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52" name="Drop Down 49">
              <controlPr defaultSize="0" autoLine="0" autoPict="0">
                <anchor moveWithCells="1">
                  <from>
                    <xdr:col>3</xdr:col>
                    <xdr:colOff>47625</xdr:colOff>
                    <xdr:row>44</xdr:row>
                    <xdr:rowOff>57150</xdr:rowOff>
                  </from>
                  <to>
                    <xdr:col>5</xdr:col>
                    <xdr:colOff>9525</xdr:colOff>
                    <xdr:row>45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53" name="Drop Down 50">
              <controlPr defaultSize="0" autoLine="0" autoPict="0">
                <anchor moveWithCells="1">
                  <from>
                    <xdr:col>3</xdr:col>
                    <xdr:colOff>47625</xdr:colOff>
                    <xdr:row>46</xdr:row>
                    <xdr:rowOff>57150</xdr:rowOff>
                  </from>
                  <to>
                    <xdr:col>5</xdr:col>
                    <xdr:colOff>9525</xdr:colOff>
                    <xdr:row>47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54" name="Drop Down 51">
              <controlPr defaultSize="0" autoLine="0" autoPict="0">
                <anchor moveWithCells="1">
                  <from>
                    <xdr:col>3</xdr:col>
                    <xdr:colOff>47625</xdr:colOff>
                    <xdr:row>48</xdr:row>
                    <xdr:rowOff>57150</xdr:rowOff>
                  </from>
                  <to>
                    <xdr:col>5</xdr:col>
                    <xdr:colOff>9525</xdr:colOff>
                    <xdr:row>49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55" name="Drop Down 52">
              <controlPr defaultSize="0" autoLine="0" autoPict="0">
                <anchor moveWithCells="1">
                  <from>
                    <xdr:col>3</xdr:col>
                    <xdr:colOff>47625</xdr:colOff>
                    <xdr:row>50</xdr:row>
                    <xdr:rowOff>57150</xdr:rowOff>
                  </from>
                  <to>
                    <xdr:col>5</xdr:col>
                    <xdr:colOff>9525</xdr:colOff>
                    <xdr:row>51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56" name="Drop Down 53">
              <controlPr defaultSize="0" autoLine="0" autoPict="0">
                <anchor moveWithCells="1">
                  <from>
                    <xdr:col>3</xdr:col>
                    <xdr:colOff>47625</xdr:colOff>
                    <xdr:row>52</xdr:row>
                    <xdr:rowOff>57150</xdr:rowOff>
                  </from>
                  <to>
                    <xdr:col>5</xdr:col>
                    <xdr:colOff>9525</xdr:colOff>
                    <xdr:row>53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57" name="Drop Down 54">
              <controlPr defaultSize="0" autoLine="0" autoPict="0">
                <anchor moveWithCells="1">
                  <from>
                    <xdr:col>3</xdr:col>
                    <xdr:colOff>47625</xdr:colOff>
                    <xdr:row>54</xdr:row>
                    <xdr:rowOff>57150</xdr:rowOff>
                  </from>
                  <to>
                    <xdr:col>5</xdr:col>
                    <xdr:colOff>9525</xdr:colOff>
                    <xdr:row>55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58" name="Drop Down 55">
              <controlPr defaultSize="0" autoLine="0" autoPict="0">
                <anchor moveWithCells="1">
                  <from>
                    <xdr:col>3</xdr:col>
                    <xdr:colOff>47625</xdr:colOff>
                    <xdr:row>56</xdr:row>
                    <xdr:rowOff>57150</xdr:rowOff>
                  </from>
                  <to>
                    <xdr:col>5</xdr:col>
                    <xdr:colOff>9525</xdr:colOff>
                    <xdr:row>57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59" name="Drop Down 56">
              <controlPr defaultSize="0" autoLine="0" autoPict="0">
                <anchor moveWithCells="1">
                  <from>
                    <xdr:col>3</xdr:col>
                    <xdr:colOff>47625</xdr:colOff>
                    <xdr:row>58</xdr:row>
                    <xdr:rowOff>57150</xdr:rowOff>
                  </from>
                  <to>
                    <xdr:col>5</xdr:col>
                    <xdr:colOff>9525</xdr:colOff>
                    <xdr:row>59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60" name="Drop Down 57">
              <controlPr defaultSize="0" autoLine="0" autoPict="0">
                <anchor moveWithCells="1">
                  <from>
                    <xdr:col>3</xdr:col>
                    <xdr:colOff>47625</xdr:colOff>
                    <xdr:row>60</xdr:row>
                    <xdr:rowOff>57150</xdr:rowOff>
                  </from>
                  <to>
                    <xdr:col>5</xdr:col>
                    <xdr:colOff>9525</xdr:colOff>
                    <xdr:row>61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61" name="Drop Down 58">
              <controlPr defaultSize="0" autoLine="0" autoPict="0">
                <anchor moveWithCells="1">
                  <from>
                    <xdr:col>3</xdr:col>
                    <xdr:colOff>47625</xdr:colOff>
                    <xdr:row>62</xdr:row>
                    <xdr:rowOff>57150</xdr:rowOff>
                  </from>
                  <to>
                    <xdr:col>5</xdr:col>
                    <xdr:colOff>9525</xdr:colOff>
                    <xdr:row>63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62" name="Drop Down 59">
              <controlPr defaultSize="0" autoLine="0" autoPict="0">
                <anchor moveWithCells="1">
                  <from>
                    <xdr:col>3</xdr:col>
                    <xdr:colOff>47625</xdr:colOff>
                    <xdr:row>64</xdr:row>
                    <xdr:rowOff>57150</xdr:rowOff>
                  </from>
                  <to>
                    <xdr:col>5</xdr:col>
                    <xdr:colOff>9525</xdr:colOff>
                    <xdr:row>65</xdr:row>
                    <xdr:rowOff>152400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Расчет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Юлия Драгун</cp:lastModifiedBy>
  <cp:lastPrinted>2022-03-02T11:31:10Z</cp:lastPrinted>
  <dcterms:created xsi:type="dcterms:W3CDTF">2021-04-20T08:31:45Z</dcterms:created>
  <dcterms:modified xsi:type="dcterms:W3CDTF">2025-01-15T11:49:27Z</dcterms:modified>
</cp:coreProperties>
</file>