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S-pdc\_kps\Программы ТЕСТЫ\ИБОХ программы\Антибиотики ИБОХ\Защита паролем KPS\"/>
    </mc:Choice>
  </mc:AlternateContent>
  <xr:revisionPtr revIDLastSave="0" documentId="13_ncr:1_{00CCCCA5-AF63-4E7E-BAB7-4740BD178C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доскрин_Тетрациклин" sheetId="6" r:id="rId1"/>
    <sheet name="Контроль правильности" sheetId="7" r:id="rId2"/>
  </sheets>
  <definedNames>
    <definedName name="Матрицы">Продоскрин_Тетрациклин!$S$7:$S$20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7" l="1"/>
  <c r="B35" i="7" l="1"/>
  <c r="B37" i="7"/>
  <c r="B39" i="7"/>
  <c r="B41" i="7"/>
  <c r="B43" i="7"/>
  <c r="B45" i="7"/>
  <c r="B47" i="7"/>
  <c r="B49" i="7"/>
  <c r="B51" i="7"/>
  <c r="B53" i="7"/>
  <c r="B55" i="7"/>
  <c r="B57" i="7"/>
  <c r="B59" i="7"/>
  <c r="B61" i="7"/>
  <c r="B63" i="7"/>
  <c r="B65" i="7"/>
  <c r="B67" i="7"/>
  <c r="B69" i="7"/>
  <c r="B71" i="7"/>
  <c r="B73" i="7"/>
  <c r="B75" i="7"/>
  <c r="B77" i="7"/>
  <c r="B79" i="7"/>
  <c r="B81" i="7"/>
  <c r="B83" i="7"/>
  <c r="B85" i="7"/>
  <c r="B87" i="7"/>
  <c r="B89" i="7"/>
  <c r="B91" i="7"/>
  <c r="B93" i="7"/>
  <c r="B95" i="7"/>
  <c r="B97" i="7"/>
  <c r="B99" i="7"/>
  <c r="B101" i="7"/>
  <c r="B103" i="7"/>
  <c r="B105" i="7"/>
  <c r="B107" i="7"/>
  <c r="B109" i="7"/>
  <c r="B111" i="7"/>
  <c r="B113" i="7"/>
  <c r="B115" i="7"/>
  <c r="J114" i="6" l="1"/>
  <c r="J112" i="6"/>
  <c r="J110" i="6"/>
  <c r="J108" i="6"/>
  <c r="J106" i="6"/>
  <c r="J104" i="6"/>
  <c r="J102" i="6"/>
  <c r="J100" i="6"/>
  <c r="J98" i="6"/>
  <c r="J96" i="6"/>
  <c r="J94" i="6"/>
  <c r="J92" i="6"/>
  <c r="J90" i="6"/>
  <c r="J88" i="6"/>
  <c r="J86" i="6"/>
  <c r="J84" i="6"/>
  <c r="J82" i="6"/>
  <c r="J80" i="6"/>
  <c r="J78" i="6"/>
  <c r="J76" i="6"/>
  <c r="J74" i="6"/>
  <c r="J72" i="6"/>
  <c r="J70" i="6"/>
  <c r="J68" i="6"/>
  <c r="J66" i="6"/>
  <c r="J64" i="6"/>
  <c r="J62" i="6"/>
  <c r="J60" i="6"/>
  <c r="J58" i="6"/>
  <c r="J56" i="6"/>
  <c r="J54" i="6"/>
  <c r="J52" i="6"/>
  <c r="J50" i="6"/>
  <c r="J48" i="6"/>
  <c r="J46" i="6"/>
  <c r="J44" i="6"/>
  <c r="J42" i="6"/>
  <c r="J40" i="6"/>
  <c r="J38" i="6"/>
  <c r="J36" i="6"/>
  <c r="J34" i="6"/>
  <c r="I17" i="6" l="1"/>
  <c r="I18" i="6"/>
  <c r="I19" i="6"/>
  <c r="I20" i="6"/>
  <c r="H35" i="7" l="1"/>
  <c r="H37" i="7"/>
  <c r="H39" i="7"/>
  <c r="H41" i="7"/>
  <c r="H43" i="7"/>
  <c r="H45" i="7"/>
  <c r="H47" i="7"/>
  <c r="H49" i="7"/>
  <c r="H51" i="7"/>
  <c r="H53" i="7"/>
  <c r="H55" i="7"/>
  <c r="H57" i="7"/>
  <c r="H59" i="7"/>
  <c r="H61" i="7"/>
  <c r="H63" i="7"/>
  <c r="H65" i="7"/>
  <c r="H67" i="7"/>
  <c r="H69" i="7"/>
  <c r="H71" i="7"/>
  <c r="H73" i="7"/>
  <c r="H75" i="7"/>
  <c r="H77" i="7"/>
  <c r="H79" i="7"/>
  <c r="H81" i="7"/>
  <c r="H83" i="7"/>
  <c r="H85" i="7"/>
  <c r="H87" i="7"/>
  <c r="H89" i="7"/>
  <c r="H91" i="7"/>
  <c r="H93" i="7"/>
  <c r="H95" i="7"/>
  <c r="H97" i="7"/>
  <c r="H99" i="7"/>
  <c r="H101" i="7"/>
  <c r="H103" i="7"/>
  <c r="H105" i="7"/>
  <c r="H107" i="7"/>
  <c r="H109" i="7"/>
  <c r="H111" i="7"/>
  <c r="H113" i="7"/>
  <c r="H115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1" i="7"/>
  <c r="J63" i="7"/>
  <c r="J65" i="7"/>
  <c r="J67" i="7"/>
  <c r="J69" i="7"/>
  <c r="J71" i="7"/>
  <c r="J73" i="7"/>
  <c r="J75" i="7"/>
  <c r="J77" i="7"/>
  <c r="J79" i="7"/>
  <c r="J81" i="7"/>
  <c r="J83" i="7"/>
  <c r="J85" i="7"/>
  <c r="J87" i="7"/>
  <c r="J89" i="7"/>
  <c r="J91" i="7"/>
  <c r="J93" i="7"/>
  <c r="J95" i="7"/>
  <c r="J97" i="7"/>
  <c r="J99" i="7"/>
  <c r="J101" i="7"/>
  <c r="J103" i="7"/>
  <c r="J105" i="7"/>
  <c r="J107" i="7"/>
  <c r="J109" i="7"/>
  <c r="J111" i="7"/>
  <c r="J113" i="7"/>
  <c r="J115" i="7"/>
  <c r="K35" i="7"/>
  <c r="K37" i="7"/>
  <c r="K39" i="7"/>
  <c r="K41" i="7"/>
  <c r="K43" i="7"/>
  <c r="K45" i="7"/>
  <c r="K47" i="7"/>
  <c r="K49" i="7"/>
  <c r="K51" i="7"/>
  <c r="K53" i="7"/>
  <c r="K55" i="7"/>
  <c r="K57" i="7"/>
  <c r="K59" i="7"/>
  <c r="K61" i="7"/>
  <c r="K63" i="7"/>
  <c r="K65" i="7"/>
  <c r="K67" i="7"/>
  <c r="K69" i="7"/>
  <c r="K71" i="7"/>
  <c r="K73" i="7"/>
  <c r="K75" i="7"/>
  <c r="K77" i="7"/>
  <c r="K79" i="7"/>
  <c r="K81" i="7"/>
  <c r="K83" i="7"/>
  <c r="K85" i="7"/>
  <c r="K87" i="7"/>
  <c r="K89" i="7"/>
  <c r="K91" i="7"/>
  <c r="K93" i="7"/>
  <c r="K95" i="7"/>
  <c r="K97" i="7"/>
  <c r="K99" i="7"/>
  <c r="K101" i="7"/>
  <c r="K103" i="7"/>
  <c r="K105" i="7"/>
  <c r="K107" i="7"/>
  <c r="K109" i="7"/>
  <c r="K111" i="7"/>
  <c r="K113" i="7"/>
  <c r="K115" i="7"/>
  <c r="K33" i="7"/>
  <c r="J33" i="7"/>
  <c r="H33" i="7"/>
  <c r="J32" i="6"/>
  <c r="F15" i="6" l="1"/>
  <c r="G15" i="6"/>
  <c r="F16" i="6"/>
  <c r="G16" i="6"/>
  <c r="I16" i="6"/>
  <c r="F17" i="6"/>
  <c r="G17" i="6"/>
  <c r="F18" i="6"/>
  <c r="G18" i="6"/>
  <c r="F19" i="6"/>
  <c r="G19" i="6"/>
  <c r="F20" i="6"/>
  <c r="G20" i="6"/>
  <c r="G32" i="6"/>
  <c r="H32" i="6"/>
  <c r="G33" i="6"/>
  <c r="G34" i="6"/>
  <c r="H34" i="6"/>
  <c r="G35" i="6"/>
  <c r="G36" i="6"/>
  <c r="H36" i="6"/>
  <c r="G37" i="6"/>
  <c r="G38" i="6"/>
  <c r="H38" i="6"/>
  <c r="G39" i="6"/>
  <c r="G40" i="6"/>
  <c r="H40" i="6"/>
  <c r="G41" i="6"/>
  <c r="G42" i="6"/>
  <c r="H42" i="6"/>
  <c r="G43" i="6"/>
  <c r="G44" i="6"/>
  <c r="H44" i="6"/>
  <c r="G45" i="6"/>
  <c r="G46" i="6"/>
  <c r="H46" i="6"/>
  <c r="G47" i="6"/>
  <c r="G48" i="6"/>
  <c r="H48" i="6"/>
  <c r="G49" i="6"/>
  <c r="G50" i="6"/>
  <c r="H50" i="6"/>
  <c r="G51" i="6"/>
  <c r="G52" i="6"/>
  <c r="H52" i="6"/>
  <c r="G53" i="6"/>
  <c r="G54" i="6"/>
  <c r="H54" i="6"/>
  <c r="G55" i="6"/>
  <c r="G56" i="6"/>
  <c r="H56" i="6"/>
  <c r="G57" i="6"/>
  <c r="G58" i="6"/>
  <c r="H58" i="6"/>
  <c r="G59" i="6"/>
  <c r="G60" i="6"/>
  <c r="H60" i="6"/>
  <c r="G61" i="6"/>
  <c r="G62" i="6"/>
  <c r="H62" i="6"/>
  <c r="G63" i="6"/>
  <c r="G64" i="6"/>
  <c r="H64" i="6"/>
  <c r="G65" i="6"/>
  <c r="G66" i="6"/>
  <c r="H66" i="6"/>
  <c r="G67" i="6"/>
  <c r="G68" i="6"/>
  <c r="H68" i="6"/>
  <c r="G69" i="6"/>
  <c r="G70" i="6"/>
  <c r="H70" i="6"/>
  <c r="G71" i="6"/>
  <c r="G72" i="6"/>
  <c r="H72" i="6"/>
  <c r="G73" i="6"/>
  <c r="G74" i="6"/>
  <c r="H74" i="6"/>
  <c r="G75" i="6"/>
  <c r="G76" i="6"/>
  <c r="H76" i="6"/>
  <c r="G77" i="6"/>
  <c r="G78" i="6"/>
  <c r="H78" i="6"/>
  <c r="G79" i="6"/>
  <c r="G80" i="6"/>
  <c r="H80" i="6"/>
  <c r="G81" i="6"/>
  <c r="G82" i="6"/>
  <c r="H82" i="6"/>
  <c r="G83" i="6"/>
  <c r="G84" i="6"/>
  <c r="H84" i="6"/>
  <c r="G85" i="6"/>
  <c r="G86" i="6"/>
  <c r="H86" i="6"/>
  <c r="G87" i="6"/>
  <c r="G88" i="6"/>
  <c r="H88" i="6"/>
  <c r="G89" i="6"/>
  <c r="G90" i="6"/>
  <c r="H90" i="6"/>
  <c r="G91" i="6"/>
  <c r="G92" i="6"/>
  <c r="H92" i="6"/>
  <c r="G93" i="6"/>
  <c r="G94" i="6"/>
  <c r="H94" i="6"/>
  <c r="G95" i="6"/>
  <c r="G96" i="6"/>
  <c r="H96" i="6"/>
  <c r="G97" i="6"/>
  <c r="G98" i="6"/>
  <c r="H98" i="6"/>
  <c r="G99" i="6"/>
  <c r="G100" i="6"/>
  <c r="H100" i="6"/>
  <c r="G101" i="6"/>
  <c r="G102" i="6"/>
  <c r="H102" i="6"/>
  <c r="G103" i="6"/>
  <c r="G104" i="6"/>
  <c r="H104" i="6"/>
  <c r="G105" i="6"/>
  <c r="G106" i="6"/>
  <c r="H106" i="6"/>
  <c r="G107" i="6"/>
  <c r="G108" i="6"/>
  <c r="H108" i="6"/>
  <c r="G109" i="6"/>
  <c r="G110" i="6"/>
  <c r="H110" i="6"/>
  <c r="G111" i="6"/>
  <c r="G112" i="6"/>
  <c r="H112" i="6"/>
  <c r="G113" i="6"/>
  <c r="G114" i="6"/>
  <c r="H114" i="6"/>
  <c r="G115" i="6"/>
  <c r="I37" i="6" l="1"/>
  <c r="K37" i="6" s="1"/>
  <c r="D24" i="6"/>
  <c r="C27" i="6"/>
  <c r="E26" i="6"/>
  <c r="C28" i="6"/>
  <c r="D25" i="6"/>
  <c r="E28" i="6"/>
  <c r="D27" i="6"/>
  <c r="I35" i="6" s="1"/>
  <c r="K35" i="6" s="1"/>
  <c r="D36" i="7" s="1"/>
  <c r="C26" i="6"/>
  <c r="D28" i="6"/>
  <c r="E27" i="6"/>
  <c r="D26" i="6"/>
  <c r="C24" i="6"/>
  <c r="E25" i="6"/>
  <c r="C25" i="6"/>
  <c r="E24" i="6"/>
  <c r="I34" i="6" l="1"/>
  <c r="K34" i="6" s="1"/>
  <c r="L34" i="6" s="1"/>
  <c r="M34" i="6" s="1"/>
  <c r="N34" i="6" s="1"/>
  <c r="I114" i="6"/>
  <c r="K114" i="6" s="1"/>
  <c r="D115" i="7" s="1"/>
  <c r="I62" i="6"/>
  <c r="K62" i="6" s="1"/>
  <c r="D63" i="7" s="1"/>
  <c r="I84" i="6"/>
  <c r="K84" i="6" s="1"/>
  <c r="D85" i="7" s="1"/>
  <c r="I101" i="6"/>
  <c r="K101" i="6" s="1"/>
  <c r="D102" i="7" s="1"/>
  <c r="I55" i="6"/>
  <c r="K55" i="6" s="1"/>
  <c r="D56" i="7" s="1"/>
  <c r="I32" i="6"/>
  <c r="K32" i="6" s="1"/>
  <c r="I36" i="6"/>
  <c r="K36" i="6" s="1"/>
  <c r="L36" i="6" s="1"/>
  <c r="M36" i="6" s="1"/>
  <c r="N36" i="6" s="1"/>
  <c r="I78" i="6"/>
  <c r="K78" i="6" s="1"/>
  <c r="I39" i="6"/>
  <c r="K39" i="6" s="1"/>
  <c r="D40" i="7" s="1"/>
  <c r="I53" i="6"/>
  <c r="K53" i="6" s="1"/>
  <c r="D54" i="7" s="1"/>
  <c r="I94" i="6"/>
  <c r="K94" i="6" s="1"/>
  <c r="I87" i="6"/>
  <c r="K87" i="6" s="1"/>
  <c r="D88" i="7" s="1"/>
  <c r="I102" i="6"/>
  <c r="K102" i="6" s="1"/>
  <c r="D103" i="7" s="1"/>
  <c r="I63" i="6"/>
  <c r="K63" i="6" s="1"/>
  <c r="D64" i="7" s="1"/>
  <c r="I69" i="6"/>
  <c r="K69" i="6" s="1"/>
  <c r="D70" i="7" s="1"/>
  <c r="I65" i="6"/>
  <c r="K65" i="6" s="1"/>
  <c r="D66" i="7" s="1"/>
  <c r="I46" i="6"/>
  <c r="K46" i="6" s="1"/>
  <c r="D47" i="7" s="1"/>
  <c r="I52" i="6"/>
  <c r="K52" i="6" s="1"/>
  <c r="I95" i="6"/>
  <c r="K95" i="6" s="1"/>
  <c r="D96" i="7" s="1"/>
  <c r="I85" i="6"/>
  <c r="K85" i="6" s="1"/>
  <c r="D86" i="7" s="1"/>
  <c r="I97" i="6"/>
  <c r="K97" i="6" s="1"/>
  <c r="D98" i="7" s="1"/>
  <c r="I67" i="6"/>
  <c r="K67" i="6" s="1"/>
  <c r="D68" i="7" s="1"/>
  <c r="I107" i="6"/>
  <c r="K107" i="6" s="1"/>
  <c r="D108" i="7" s="1"/>
  <c r="I89" i="6"/>
  <c r="K89" i="6" s="1"/>
  <c r="D90" i="7" s="1"/>
  <c r="I74" i="6"/>
  <c r="K74" i="6" s="1"/>
  <c r="D75" i="7" s="1"/>
  <c r="I40" i="6"/>
  <c r="K40" i="6" s="1"/>
  <c r="I72" i="6"/>
  <c r="K72" i="6" s="1"/>
  <c r="I104" i="6"/>
  <c r="K104" i="6" s="1"/>
  <c r="I44" i="6"/>
  <c r="K44" i="6" s="1"/>
  <c r="D45" i="7" s="1"/>
  <c r="I76" i="6"/>
  <c r="K76" i="6" s="1"/>
  <c r="D77" i="7" s="1"/>
  <c r="I66" i="6"/>
  <c r="K66" i="6" s="1"/>
  <c r="I98" i="6"/>
  <c r="K98" i="6" s="1"/>
  <c r="D99" i="7" s="1"/>
  <c r="I38" i="6"/>
  <c r="K38" i="6" s="1"/>
  <c r="I54" i="6"/>
  <c r="K54" i="6" s="1"/>
  <c r="I70" i="6"/>
  <c r="K70" i="6" s="1"/>
  <c r="D71" i="7" s="1"/>
  <c r="I86" i="6"/>
  <c r="K86" i="6" s="1"/>
  <c r="I33" i="6"/>
  <c r="K33" i="6" s="1"/>
  <c r="I68" i="6"/>
  <c r="K68" i="6" s="1"/>
  <c r="I100" i="6"/>
  <c r="K100" i="6" s="1"/>
  <c r="I50" i="6"/>
  <c r="K50" i="6" s="1"/>
  <c r="I79" i="6"/>
  <c r="K79" i="6" s="1"/>
  <c r="D80" i="7" s="1"/>
  <c r="I111" i="6"/>
  <c r="K111" i="6" s="1"/>
  <c r="D112" i="7" s="1"/>
  <c r="I45" i="6"/>
  <c r="K45" i="6" s="1"/>
  <c r="I61" i="6"/>
  <c r="K61" i="6" s="1"/>
  <c r="D62" i="7" s="1"/>
  <c r="I77" i="6"/>
  <c r="K77" i="6" s="1"/>
  <c r="D78" i="7" s="1"/>
  <c r="I93" i="6"/>
  <c r="K93" i="6" s="1"/>
  <c r="D94" i="7" s="1"/>
  <c r="I109" i="6"/>
  <c r="K109" i="6" s="1"/>
  <c r="D110" i="7" s="1"/>
  <c r="I110" i="6"/>
  <c r="K110" i="6" s="1"/>
  <c r="I49" i="6"/>
  <c r="K49" i="6" s="1"/>
  <c r="D50" i="7" s="1"/>
  <c r="I81" i="6"/>
  <c r="K81" i="6" s="1"/>
  <c r="D82" i="7" s="1"/>
  <c r="I113" i="6"/>
  <c r="K113" i="6" s="1"/>
  <c r="D114" i="7" s="1"/>
  <c r="I71" i="6"/>
  <c r="K71" i="6" s="1"/>
  <c r="D72" i="7" s="1"/>
  <c r="I103" i="6"/>
  <c r="K103" i="6" s="1"/>
  <c r="I51" i="6"/>
  <c r="K51" i="6" s="1"/>
  <c r="D52" i="7" s="1"/>
  <c r="I83" i="6"/>
  <c r="K83" i="6" s="1"/>
  <c r="D84" i="7" s="1"/>
  <c r="I57" i="6"/>
  <c r="K57" i="6" s="1"/>
  <c r="D58" i="7" s="1"/>
  <c r="I42" i="6"/>
  <c r="K42" i="6" s="1"/>
  <c r="I106" i="6"/>
  <c r="K106" i="6" s="1"/>
  <c r="I56" i="6"/>
  <c r="K56" i="6" s="1"/>
  <c r="I88" i="6"/>
  <c r="K88" i="6" s="1"/>
  <c r="I99" i="6"/>
  <c r="K99" i="6" s="1"/>
  <c r="D100" i="7" s="1"/>
  <c r="I108" i="6"/>
  <c r="K108" i="6" s="1"/>
  <c r="I43" i="6"/>
  <c r="K43" i="6" s="1"/>
  <c r="I59" i="6"/>
  <c r="K59" i="6" s="1"/>
  <c r="D60" i="7" s="1"/>
  <c r="I75" i="6"/>
  <c r="K75" i="6" s="1"/>
  <c r="D76" i="7" s="1"/>
  <c r="I91" i="6"/>
  <c r="K91" i="6" s="1"/>
  <c r="D92" i="7" s="1"/>
  <c r="I41" i="6"/>
  <c r="K41" i="6" s="1"/>
  <c r="D42" i="7" s="1"/>
  <c r="I73" i="6"/>
  <c r="K73" i="6" s="1"/>
  <c r="D74" i="7" s="1"/>
  <c r="I105" i="6"/>
  <c r="K105" i="6" s="1"/>
  <c r="D106" i="7" s="1"/>
  <c r="I58" i="6"/>
  <c r="K58" i="6" s="1"/>
  <c r="I90" i="6"/>
  <c r="K90" i="6" s="1"/>
  <c r="I48" i="6"/>
  <c r="K48" i="6" s="1"/>
  <c r="I64" i="6"/>
  <c r="K64" i="6" s="1"/>
  <c r="I80" i="6"/>
  <c r="K80" i="6" s="1"/>
  <c r="L80" i="6" s="1"/>
  <c r="M80" i="6" s="1"/>
  <c r="N80" i="6" s="1"/>
  <c r="I96" i="6"/>
  <c r="K96" i="6" s="1"/>
  <c r="I112" i="6"/>
  <c r="K112" i="6" s="1"/>
  <c r="D113" i="7" s="1"/>
  <c r="I115" i="6"/>
  <c r="K115" i="6" s="1"/>
  <c r="L114" i="6" s="1"/>
  <c r="M114" i="6" s="1"/>
  <c r="N114" i="6" s="1"/>
  <c r="I60" i="6"/>
  <c r="K60" i="6" s="1"/>
  <c r="I92" i="6"/>
  <c r="K92" i="6" s="1"/>
  <c r="I47" i="6"/>
  <c r="K47" i="6" s="1"/>
  <c r="D48" i="7" s="1"/>
  <c r="I82" i="6"/>
  <c r="K82" i="6" s="1"/>
  <c r="F27" i="6"/>
  <c r="D38" i="7"/>
  <c r="F24" i="6"/>
  <c r="F25" i="6"/>
  <c r="F26" i="6"/>
  <c r="F28" i="6"/>
  <c r="D35" i="7" l="1"/>
  <c r="L52" i="6"/>
  <c r="M52" i="6" s="1"/>
  <c r="N52" i="6" s="1"/>
  <c r="L32" i="6"/>
  <c r="M32" i="6" s="1"/>
  <c r="N32" i="6" s="1"/>
  <c r="L100" i="6"/>
  <c r="M100" i="6" s="1"/>
  <c r="N100" i="6" s="1"/>
  <c r="D116" i="7"/>
  <c r="L48" i="6"/>
  <c r="M48" i="6" s="1"/>
  <c r="N48" i="6" s="1"/>
  <c r="L94" i="6"/>
  <c r="M94" i="6" s="1"/>
  <c r="N94" i="6" s="1"/>
  <c r="L68" i="6"/>
  <c r="M68" i="6" s="1"/>
  <c r="N68" i="6" s="1"/>
  <c r="D37" i="7"/>
  <c r="L92" i="6"/>
  <c r="M92" i="6" s="1"/>
  <c r="N92" i="6" s="1"/>
  <c r="L90" i="6"/>
  <c r="M90" i="6" s="1"/>
  <c r="N90" i="6" s="1"/>
  <c r="L66" i="6"/>
  <c r="M66" i="6" s="1"/>
  <c r="N66" i="6" s="1"/>
  <c r="L78" i="6"/>
  <c r="M78" i="6" s="1"/>
  <c r="N78" i="6" s="1"/>
  <c r="D49" i="7"/>
  <c r="L58" i="6"/>
  <c r="M58" i="6" s="1"/>
  <c r="N58" i="6" s="1"/>
  <c r="L96" i="6"/>
  <c r="M96" i="6" s="1"/>
  <c r="N96" i="6" s="1"/>
  <c r="L72" i="6"/>
  <c r="M72" i="6" s="1"/>
  <c r="N72" i="6" s="1"/>
  <c r="L108" i="6"/>
  <c r="M108" i="6" s="1"/>
  <c r="N108" i="6" s="1"/>
  <c r="L106" i="6"/>
  <c r="M106" i="6" s="1"/>
  <c r="N106" i="6" s="1"/>
  <c r="L54" i="6"/>
  <c r="M54" i="6" s="1"/>
  <c r="N54" i="6" s="1"/>
  <c r="F21" i="6"/>
  <c r="L64" i="6"/>
  <c r="M64" i="6" s="1"/>
  <c r="N64" i="6" s="1"/>
  <c r="L102" i="6"/>
  <c r="M102" i="6" s="1"/>
  <c r="N102" i="6" s="1"/>
  <c r="L38" i="6"/>
  <c r="M38" i="6" s="1"/>
  <c r="N38" i="6" s="1"/>
  <c r="L84" i="6"/>
  <c r="M84" i="6" s="1"/>
  <c r="N84" i="6" s="1"/>
  <c r="D55" i="7"/>
  <c r="E55" i="7" s="1"/>
  <c r="I55" i="7" s="1"/>
  <c r="L110" i="6"/>
  <c r="M110" i="6" s="1"/>
  <c r="N110" i="6" s="1"/>
  <c r="L50" i="6"/>
  <c r="M50" i="6" s="1"/>
  <c r="N50" i="6" s="1"/>
  <c r="L86" i="6"/>
  <c r="M86" i="6" s="1"/>
  <c r="N86" i="6" s="1"/>
  <c r="L98" i="6"/>
  <c r="M98" i="6" s="1"/>
  <c r="N98" i="6" s="1"/>
  <c r="L104" i="6"/>
  <c r="M104" i="6" s="1"/>
  <c r="N104" i="6" s="1"/>
  <c r="L62" i="6"/>
  <c r="M62" i="6" s="1"/>
  <c r="N62" i="6" s="1"/>
  <c r="L56" i="6"/>
  <c r="M56" i="6" s="1"/>
  <c r="N56" i="6" s="1"/>
  <c r="D34" i="7"/>
  <c r="E85" i="7"/>
  <c r="E99" i="7"/>
  <c r="E71" i="7"/>
  <c r="L71" i="7" s="1"/>
  <c r="E47" i="7"/>
  <c r="I47" i="7" s="1"/>
  <c r="E77" i="7"/>
  <c r="L46" i="6"/>
  <c r="M46" i="6" s="1"/>
  <c r="N46" i="6" s="1"/>
  <c r="E35" i="7"/>
  <c r="L35" i="7" s="1"/>
  <c r="D101" i="7"/>
  <c r="D73" i="7"/>
  <c r="D87" i="7"/>
  <c r="D59" i="7"/>
  <c r="L82" i="6"/>
  <c r="M82" i="6" s="1"/>
  <c r="N82" i="6" s="1"/>
  <c r="L42" i="6"/>
  <c r="M42" i="6" s="1"/>
  <c r="N42" i="6" s="1"/>
  <c r="L76" i="6"/>
  <c r="M76" i="6" s="1"/>
  <c r="N76" i="6" s="1"/>
  <c r="L40" i="6"/>
  <c r="M40" i="6" s="1"/>
  <c r="N40" i="6" s="1"/>
  <c r="E113" i="7"/>
  <c r="I113" i="7" s="1"/>
  <c r="D91" i="7"/>
  <c r="E63" i="7"/>
  <c r="L60" i="6"/>
  <c r="M60" i="6" s="1"/>
  <c r="N60" i="6" s="1"/>
  <c r="L70" i="6"/>
  <c r="M70" i="6" s="1"/>
  <c r="N70" i="6" s="1"/>
  <c r="D97" i="7"/>
  <c r="D57" i="7"/>
  <c r="E75" i="7"/>
  <c r="L112" i="6"/>
  <c r="M112" i="6" s="1"/>
  <c r="N112" i="6" s="1"/>
  <c r="L88" i="6"/>
  <c r="M88" i="6" s="1"/>
  <c r="N88" i="6" s="1"/>
  <c r="L44" i="6"/>
  <c r="M44" i="6" s="1"/>
  <c r="N44" i="6" s="1"/>
  <c r="L74" i="6"/>
  <c r="M74" i="6" s="1"/>
  <c r="N74" i="6" s="1"/>
  <c r="D43" i="7"/>
  <c r="D107" i="7"/>
  <c r="D79" i="7"/>
  <c r="D65" i="7"/>
  <c r="D41" i="7"/>
  <c r="D46" i="7"/>
  <c r="D93" i="7"/>
  <c r="D61" i="7"/>
  <c r="D95" i="7"/>
  <c r="D44" i="7"/>
  <c r="D109" i="7"/>
  <c r="D33" i="7"/>
  <c r="D104" i="7"/>
  <c r="D67" i="7"/>
  <c r="D83" i="7"/>
  <c r="D53" i="7"/>
  <c r="D111" i="7"/>
  <c r="D105" i="7"/>
  <c r="D69" i="7"/>
  <c r="D89" i="7"/>
  <c r="D81" i="7"/>
  <c r="D51" i="7"/>
  <c r="D39" i="7"/>
  <c r="I75" i="7" l="1"/>
  <c r="E37" i="7"/>
  <c r="L37" i="7" s="1"/>
  <c r="E115" i="7"/>
  <c r="I99" i="7"/>
  <c r="E49" i="7"/>
  <c r="L113" i="7"/>
  <c r="O113" i="7" s="1"/>
  <c r="L99" i="7"/>
  <c r="E59" i="7"/>
  <c r="L47" i="7"/>
  <c r="O47" i="7" s="1"/>
  <c r="E103" i="7"/>
  <c r="I35" i="7"/>
  <c r="O35" i="7" s="1"/>
  <c r="E39" i="7"/>
  <c r="E69" i="7"/>
  <c r="L69" i="7" s="1"/>
  <c r="E83" i="7"/>
  <c r="E109" i="7"/>
  <c r="L109" i="7" s="1"/>
  <c r="E93" i="7"/>
  <c r="E79" i="7"/>
  <c r="I79" i="7" s="1"/>
  <c r="L77" i="7"/>
  <c r="I63" i="7"/>
  <c r="E73" i="7"/>
  <c r="I77" i="7"/>
  <c r="E81" i="7"/>
  <c r="E111" i="7"/>
  <c r="I111" i="7" s="1"/>
  <c r="E95" i="7"/>
  <c r="L95" i="7" s="1"/>
  <c r="E41" i="7"/>
  <c r="L41" i="7" s="1"/>
  <c r="E43" i="7"/>
  <c r="L43" i="7" s="1"/>
  <c r="L63" i="7"/>
  <c r="E45" i="7"/>
  <c r="L45" i="7" s="1"/>
  <c r="E87" i="7"/>
  <c r="I87" i="7" s="1"/>
  <c r="E101" i="7"/>
  <c r="I71" i="7"/>
  <c r="O71" i="7" s="1"/>
  <c r="I85" i="7"/>
  <c r="L85" i="7"/>
  <c r="L55" i="7"/>
  <c r="O55" i="7" s="1"/>
  <c r="E57" i="7"/>
  <c r="E51" i="7"/>
  <c r="E105" i="7"/>
  <c r="L105" i="7" s="1"/>
  <c r="E67" i="7"/>
  <c r="L67" i="7" s="1"/>
  <c r="E107" i="7"/>
  <c r="E97" i="7"/>
  <c r="L97" i="7" s="1"/>
  <c r="E89" i="7"/>
  <c r="E53" i="7"/>
  <c r="I53" i="7" s="1"/>
  <c r="E61" i="7"/>
  <c r="E65" i="7"/>
  <c r="L75" i="7"/>
  <c r="E91" i="7"/>
  <c r="E33" i="7"/>
  <c r="O99" i="7" l="1"/>
  <c r="I37" i="7"/>
  <c r="O37" i="7" s="1"/>
  <c r="L115" i="7"/>
  <c r="O85" i="7"/>
  <c r="O75" i="7"/>
  <c r="I115" i="7"/>
  <c r="I59" i="7"/>
  <c r="I103" i="7"/>
  <c r="L49" i="7"/>
  <c r="I69" i="7"/>
  <c r="O69" i="7" s="1"/>
  <c r="I49" i="7"/>
  <c r="L65" i="7"/>
  <c r="I57" i="7"/>
  <c r="I101" i="7"/>
  <c r="L59" i="7"/>
  <c r="O59" i="7" s="1"/>
  <c r="I33" i="7"/>
  <c r="L91" i="7"/>
  <c r="I67" i="7"/>
  <c r="O67" i="7" s="1"/>
  <c r="I95" i="7"/>
  <c r="O95" i="7" s="1"/>
  <c r="L39" i="7"/>
  <c r="I105" i="7"/>
  <c r="O105" i="7" s="1"/>
  <c r="I41" i="7"/>
  <c r="O41" i="7" s="1"/>
  <c r="I65" i="7"/>
  <c r="I89" i="7"/>
  <c r="O63" i="7"/>
  <c r="I61" i="7"/>
  <c r="L89" i="7"/>
  <c r="L101" i="7"/>
  <c r="L111" i="7"/>
  <c r="O111" i="7" s="1"/>
  <c r="L83" i="7"/>
  <c r="L103" i="7"/>
  <c r="O103" i="7" s="1"/>
  <c r="I81" i="7"/>
  <c r="I83" i="7"/>
  <c r="I39" i="7"/>
  <c r="I93" i="7"/>
  <c r="L51" i="7"/>
  <c r="L81" i="7"/>
  <c r="L73" i="7"/>
  <c r="L33" i="7"/>
  <c r="I91" i="7"/>
  <c r="L61" i="7"/>
  <c r="L53" i="7"/>
  <c r="O53" i="7" s="1"/>
  <c r="I97" i="7"/>
  <c r="O97" i="7" s="1"/>
  <c r="L107" i="7"/>
  <c r="I51" i="7"/>
  <c r="L57" i="7"/>
  <c r="L87" i="7"/>
  <c r="O87" i="7" s="1"/>
  <c r="I43" i="7"/>
  <c r="O43" i="7" s="1"/>
  <c r="I73" i="7"/>
  <c r="L79" i="7"/>
  <c r="O79" i="7" s="1"/>
  <c r="L93" i="7"/>
  <c r="I109" i="7"/>
  <c r="O109" i="7" s="1"/>
  <c r="O77" i="7"/>
  <c r="I107" i="7"/>
  <c r="I45" i="7"/>
  <c r="O45" i="7" s="1"/>
  <c r="O33" i="7" l="1"/>
  <c r="O115" i="7"/>
  <c r="O107" i="7"/>
  <c r="O73" i="7"/>
  <c r="O101" i="7"/>
  <c r="O93" i="7"/>
  <c r="O49" i="7"/>
  <c r="O61" i="7"/>
  <c r="O65" i="7"/>
  <c r="O51" i="7"/>
  <c r="O83" i="7"/>
  <c r="O89" i="7"/>
  <c r="O91" i="7"/>
  <c r="O57" i="7"/>
  <c r="O81" i="7"/>
  <c r="O39" i="7"/>
</calcChain>
</file>

<file path=xl/sharedStrings.xml><?xml version="1.0" encoding="utf-8"?>
<sst xmlns="http://schemas.openxmlformats.org/spreadsheetml/2006/main" count="241" uniqueCount="98">
  <si>
    <t>Раздел I: Введите данные об анализе</t>
  </si>
  <si>
    <t>Исполнитель</t>
  </si>
  <si>
    <t>Дата:</t>
  </si>
  <si>
    <t>№ партии</t>
  </si>
  <si>
    <t>№</t>
  </si>
  <si>
    <t>Наименование образца</t>
  </si>
  <si>
    <t>Фактор разведения</t>
  </si>
  <si>
    <t>Xi, мг/кг</t>
  </si>
  <si>
    <t>Примечания</t>
  </si>
  <si>
    <t>Фактор разбавления</t>
  </si>
  <si>
    <t>Группа продуктов (выбрать из списка)</t>
  </si>
  <si>
    <t>Сгущенное молоко</t>
  </si>
  <si>
    <t>Матрицы</t>
  </si>
  <si>
    <t>Мед</t>
  </si>
  <si>
    <t>К.В.</t>
  </si>
  <si>
    <r>
      <t>B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</si>
  <si>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х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</si>
  <si>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4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</si>
  <si>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3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4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</si>
  <si>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2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3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</si>
  <si>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1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2</t>
    </r>
  </si>
  <si>
    <t>Для всей кривой</t>
  </si>
  <si>
    <t>50% IC</t>
  </si>
  <si>
    <t>R^2</t>
  </si>
  <si>
    <t>Intercept</t>
  </si>
  <si>
    <t>Slope</t>
  </si>
  <si>
    <r>
      <rPr>
        <b/>
        <sz val="11"/>
        <rFont val="Arial"/>
        <family val="2"/>
        <charset val="204"/>
      </rPr>
      <t>Интерсепт 50% (IC</t>
    </r>
    <r>
      <rPr>
        <b/>
        <vertAlign val="subscript"/>
        <sz val="11"/>
        <rFont val="Arial"/>
        <family val="2"/>
        <charset val="204"/>
      </rPr>
      <t>50</t>
    </r>
    <r>
      <rPr>
        <b/>
        <sz val="11"/>
        <rFont val="Arial"/>
        <family val="2"/>
        <charset val="204"/>
      </rPr>
      <t>)</t>
    </r>
  </si>
  <si>
    <t>С5</t>
  </si>
  <si>
    <t>С4</t>
  </si>
  <si>
    <t>С3</t>
  </si>
  <si>
    <t>С2</t>
  </si>
  <si>
    <t>С1</t>
  </si>
  <si>
    <t>С0</t>
  </si>
  <si>
    <t>Bi/B0</t>
  </si>
  <si>
    <t>Оптическая плотность Bi</t>
  </si>
  <si>
    <t>Градуировочный раствор</t>
  </si>
  <si>
    <t>Раздел II: Градуировочный график</t>
  </si>
  <si>
    <t>±</t>
  </si>
  <si>
    <t>Молоко, молочные смеси, мороженое</t>
  </si>
  <si>
    <t>Примечание</t>
  </si>
  <si>
    <t>Верхняя граница, мг/кг</t>
  </si>
  <si>
    <t>Предел определения, мг/кг</t>
  </si>
  <si>
    <t xml:space="preserve"> U(X) расширенная неопределенность</t>
  </si>
  <si>
    <t>U, %</t>
  </si>
  <si>
    <t>Хср, (мг/кг)</t>
  </si>
  <si>
    <t xml:space="preserve">Xi, (мг/кг) 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</si>
  <si>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≤CD абс</t>
    </r>
  </si>
  <si>
    <t>Результаты приемлемы при их соответствии условию</t>
  </si>
  <si>
    <t>CD абс = 0,01*CD*Xср</t>
  </si>
  <si>
    <r>
      <t>Х ср = (Х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+Х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)/2</t>
    </r>
  </si>
  <si>
    <t>Проверка приемлемости результатов измерений, полученных в условиях промежуточной прецизионности</t>
  </si>
  <si>
    <t>U(X) = 0,01*U*Xср</t>
  </si>
  <si>
    <t>Расширенная неопределенность результатов измерений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</si>
  <si>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 r абс</t>
    </r>
  </si>
  <si>
    <t>r абс = 0,01*r*Xср</t>
  </si>
  <si>
    <t>Проверка приемлемости результатов измерений, полученных в условиях повторяемости</t>
  </si>
  <si>
    <r>
      <rPr>
        <b/>
        <i/>
        <sz val="12"/>
        <rFont val="Arial"/>
        <family val="2"/>
        <charset val="204"/>
      </rPr>
      <t>U</t>
    </r>
    <r>
      <rPr>
        <b/>
        <sz val="12"/>
        <rFont val="Arial"/>
        <family val="2"/>
        <charset val="204"/>
      </rPr>
      <t xml:space="preserve">, % относительная расширенная неопределенность </t>
    </r>
  </si>
  <si>
    <t xml:space="preserve">Продукт </t>
  </si>
  <si>
    <t>Сыр</t>
  </si>
  <si>
    <t xml:space="preserve">Молоко, молочные смеси для детского питания, мороженое </t>
  </si>
  <si>
    <t>Мол. сыворотка,  восст. сухая мол. сыворотка</t>
  </si>
  <si>
    <t>Мясо, рыба, продукты из рыбы</t>
  </si>
  <si>
    <t>Готовые мясные продукты,  консервы, жиры, шпик, субпрод.</t>
  </si>
  <si>
    <t xml:space="preserve"> Мед</t>
  </si>
  <si>
    <t xml:space="preserve">Сыр                            </t>
  </si>
  <si>
    <t xml:space="preserve"> Яйца, порошок яичный</t>
  </si>
  <si>
    <t>Масло сливочное 82,5, 84%</t>
  </si>
  <si>
    <t>Масло сливочное 50%</t>
  </si>
  <si>
    <t>Масло сливочное 65, 67%</t>
  </si>
  <si>
    <t>Масло сливочное 70, 72,5%</t>
  </si>
  <si>
    <t>Масло сливочное 75, 78%</t>
  </si>
  <si>
    <t>Сыворотка</t>
  </si>
  <si>
    <t>Масло 50%</t>
  </si>
  <si>
    <t>Масло 65, 67%</t>
  </si>
  <si>
    <t>Масло 70, 72,5%</t>
  </si>
  <si>
    <t>Масло 75, 78%</t>
  </si>
  <si>
    <t>Масло 82,5, 84%</t>
  </si>
  <si>
    <t>Мясо, рыба</t>
  </si>
  <si>
    <t>Кисломолочные продукты, творог</t>
  </si>
  <si>
    <t>Готовые мясные продукты, жиры, субпрод.</t>
  </si>
  <si>
    <t>Яйца, порошок яичный</t>
  </si>
  <si>
    <t>Сравнение полученной концентрации с пределом  измерения (больше/меньше)</t>
  </si>
  <si>
    <t>Группа продуктов   (выбрать из списка)</t>
  </si>
  <si>
    <t>Кисломолочные продукты, творог, творожные продукты</t>
  </si>
  <si>
    <t xml:space="preserve">± </t>
  </si>
  <si>
    <t>U(X) (мг/кг)</t>
  </si>
  <si>
    <t xml:space="preserve">Хср         </t>
  </si>
  <si>
    <t>Определение тетрациклина</t>
  </si>
  <si>
    <t xml:space="preserve"> 
Тест-система Продоскрин®Тетрациклин                                                                                               </t>
  </si>
  <si>
    <t>в соответствии с МВИ.МН 3951-2015 (Извещение об изменении № 2)</t>
  </si>
  <si>
    <t>мкг/л</t>
  </si>
  <si>
    <t>50% ингиб</t>
  </si>
  <si>
    <t>Xi, мкг/л</t>
  </si>
  <si>
    <t>Xср, мг/л</t>
  </si>
  <si>
    <t>Соответствие Постановлению № 28 от 13.02.2018 г.</t>
  </si>
  <si>
    <t xml:space="preserve">Раздел II: Введите наименование образца и оптическую плотность </t>
  </si>
  <si>
    <r>
      <t>lnC</t>
    </r>
    <r>
      <rPr>
        <b/>
        <vertAlign val="subscript"/>
        <sz val="10"/>
        <color theme="0"/>
        <rFont val="Arial"/>
        <family val="2"/>
        <charset val="204"/>
      </rPr>
      <t>i</t>
    </r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</si>
  <si>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704-05-50
support@komprod.com</t>
    </r>
    <r>
      <rPr>
        <sz val="11"/>
        <color indexed="8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</si>
</sst>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_ "/>
    <numFmt numFmtId="165" formatCode="\±0.0"/>
    <numFmt numFmtId="166" formatCode="0.000000"/>
    <numFmt numFmtId="167" formatCode="0.0000"/>
    <numFmt numFmtId="168" formatCode="0.00000"/>
    <numFmt numFmtId="169" formatCode="0.0"/>
    <numFmt numFmtId="170" formatCode="0.000"/>
    <numFmt numFmtId="171" formatCode="0.0%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name val="宋体"/>
      <charset val="13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vertAlign val="subscript"/>
      <sz val="10"/>
      <name val="Arial"/>
      <family val="2"/>
      <charset val="204"/>
    </font>
    <font>
      <b/>
      <vertAlign val="subscript"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vertAlign val="subscript"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宋体"/>
      <charset val="13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vertAlign val="subscript"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168" fontId="4" fillId="0" borderId="4" xfId="1" applyNumberFormat="1" applyFont="1" applyFill="1" applyBorder="1" applyAlignment="1" applyProtection="1">
      <alignment horizontal="center" vertical="center"/>
      <protection hidden="1"/>
    </xf>
    <xf numFmtId="10" fontId="2" fillId="0" borderId="4" xfId="0" applyNumberFormat="1" applyFont="1" applyFill="1" applyBorder="1" applyAlignment="1" applyProtection="1">
      <alignment horizontal="center"/>
      <protection hidden="1"/>
    </xf>
    <xf numFmtId="170" fontId="4" fillId="3" borderId="4" xfId="2" applyNumberFormat="1" applyFont="1" applyFill="1" applyBorder="1" applyAlignment="1" applyProtection="1">
      <alignment horizontal="center"/>
      <protection locked="0" hidden="1"/>
    </xf>
    <xf numFmtId="170" fontId="2" fillId="2" borderId="0" xfId="0" applyNumberFormat="1" applyFont="1" applyFill="1" applyBorder="1" applyAlignment="1" applyProtection="1">
      <alignment horizontal="center"/>
      <protection hidden="1"/>
    </xf>
    <xf numFmtId="170" fontId="2" fillId="2" borderId="4" xfId="0" applyNumberFormat="1" applyFont="1" applyFill="1" applyBorder="1" applyAlignment="1" applyProtection="1">
      <alignment horizontal="center"/>
      <protection hidden="1"/>
    </xf>
    <xf numFmtId="170" fontId="12" fillId="2" borderId="4" xfId="0" applyNumberFormat="1" applyFont="1" applyFill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protection hidden="1"/>
    </xf>
    <xf numFmtId="0" fontId="12" fillId="2" borderId="4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protection hidden="1"/>
    </xf>
    <xf numFmtId="0" fontId="12" fillId="2" borderId="4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10" fontId="19" fillId="2" borderId="4" xfId="0" applyNumberFormat="1" applyFont="1" applyFill="1" applyBorder="1" applyAlignment="1" applyProtection="1">
      <alignment horizontal="center" vertical="center"/>
      <protection hidden="1"/>
    </xf>
    <xf numFmtId="171" fontId="19" fillId="2" borderId="4" xfId="0" applyNumberFormat="1" applyFont="1" applyFill="1" applyBorder="1" applyAlignment="1" applyProtection="1">
      <alignment horizontal="center" vertical="center"/>
      <protection hidden="1"/>
    </xf>
    <xf numFmtId="170" fontId="19" fillId="2" borderId="4" xfId="0" applyNumberFormat="1" applyFont="1" applyFill="1" applyBorder="1" applyAlignment="1" applyProtection="1">
      <alignment horizontal="center" vertical="center"/>
      <protection locked="0" hidden="1"/>
    </xf>
    <xf numFmtId="170" fontId="19" fillId="2" borderId="11" xfId="0" applyNumberFormat="1" applyFont="1" applyFill="1" applyBorder="1" applyAlignment="1" applyProtection="1">
      <alignment horizontal="center" vertical="center"/>
      <protection locked="0" hidden="1"/>
    </xf>
    <xf numFmtId="170" fontId="19" fillId="2" borderId="11" xfId="0" applyNumberFormat="1" applyFont="1" applyFill="1" applyBorder="1" applyAlignment="1" applyProtection="1">
      <alignment horizontal="center"/>
      <protection locked="0" hidden="1"/>
    </xf>
    <xf numFmtId="170" fontId="12" fillId="2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hidden="1"/>
    </xf>
    <xf numFmtId="2" fontId="5" fillId="2" borderId="20" xfId="0" applyNumberFormat="1" applyFont="1" applyFill="1" applyBorder="1" applyAlignment="1" applyProtection="1">
      <alignment horizontal="right" vertical="center"/>
      <protection locked="0" hidden="1"/>
    </xf>
    <xf numFmtId="2" fontId="5" fillId="2" borderId="19" xfId="0" applyNumberFormat="1" applyFont="1" applyFill="1" applyBorder="1" applyAlignment="1" applyProtection="1">
      <alignment horizontal="right" vertical="center"/>
      <protection locked="0" hidden="1"/>
    </xf>
    <xf numFmtId="2" fontId="5" fillId="2" borderId="12" xfId="0" applyNumberFormat="1" applyFont="1" applyFill="1" applyBorder="1" applyAlignment="1" applyProtection="1">
      <alignment horizontal="right" vertical="center"/>
      <protection locked="0" hidden="1"/>
    </xf>
    <xf numFmtId="0" fontId="0" fillId="0" borderId="0" xfId="0" applyProtection="1">
      <protection hidden="1"/>
    </xf>
    <xf numFmtId="49" fontId="7" fillId="0" borderId="0" xfId="1" applyNumberFormat="1" applyFont="1" applyFill="1" applyBorder="1" applyAlignment="1" applyProtection="1">
      <alignment horizontal="left"/>
      <protection hidden="1"/>
    </xf>
    <xf numFmtId="49" fontId="12" fillId="0" borderId="4" xfId="1" applyNumberFormat="1" applyFont="1" applyFill="1" applyBorder="1" applyAlignment="1" applyProtection="1">
      <alignment horizontal="center"/>
      <protection hidden="1"/>
    </xf>
    <xf numFmtId="49" fontId="21" fillId="0" borderId="0" xfId="1" applyNumberFormat="1" applyFont="1" applyFill="1" applyBorder="1" applyAlignment="1" applyProtection="1">
      <alignment horizontal="center"/>
      <protection hidden="1"/>
    </xf>
    <xf numFmtId="10" fontId="19" fillId="0" borderId="0" xfId="1" applyNumberFormat="1" applyFont="1" applyFill="1" applyBorder="1" applyAlignment="1" applyProtection="1">
      <alignment horizontal="center"/>
      <protection hidden="1"/>
    </xf>
    <xf numFmtId="170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70" fontId="29" fillId="0" borderId="0" xfId="1" applyNumberFormat="1" applyFont="1" applyFill="1" applyBorder="1" applyAlignment="1" applyProtection="1">
      <alignment horizontal="center" vertical="center"/>
      <protection hidden="1"/>
    </xf>
    <xf numFmtId="0" fontId="22" fillId="3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Border="1" applyProtection="1">
      <protection hidden="1"/>
    </xf>
    <xf numFmtId="0" fontId="22" fillId="0" borderId="21" xfId="3" applyFont="1" applyFill="1" applyBorder="1" applyAlignment="1" applyProtection="1">
      <alignment horizontal="left" vertical="center" wrapText="1"/>
      <protection hidden="1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2" fontId="22" fillId="0" borderId="0" xfId="3" applyNumberFormat="1" applyFont="1" applyFill="1" applyBorder="1" applyAlignment="1" applyProtection="1">
      <alignment horizontal="center" vertical="center"/>
      <protection hidden="1"/>
    </xf>
    <xf numFmtId="1" fontId="22" fillId="0" borderId="0" xfId="3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Protection="1">
      <protection hidden="1"/>
    </xf>
    <xf numFmtId="0" fontId="22" fillId="0" borderId="13" xfId="3" applyFont="1" applyFill="1" applyBorder="1" applyProtection="1">
      <protection hidden="1"/>
    </xf>
    <xf numFmtId="2" fontId="22" fillId="0" borderId="14" xfId="3" applyNumberFormat="1" applyFont="1" applyFill="1" applyBorder="1" applyAlignment="1" applyProtection="1">
      <alignment horizontal="center" vertical="center"/>
      <protection hidden="1"/>
    </xf>
    <xf numFmtId="166" fontId="22" fillId="0" borderId="14" xfId="3" applyNumberFormat="1" applyFont="1" applyFill="1" applyBorder="1" applyProtection="1">
      <protection hidden="1"/>
    </xf>
    <xf numFmtId="166" fontId="25" fillId="0" borderId="14" xfId="3" applyNumberFormat="1" applyFont="1" applyFill="1" applyBorder="1" applyProtection="1">
      <protection hidden="1"/>
    </xf>
    <xf numFmtId="1" fontId="22" fillId="0" borderId="14" xfId="3" applyNumberFormat="1" applyFont="1" applyFill="1" applyBorder="1" applyAlignment="1" applyProtection="1">
      <alignment horizontal="center" vertical="center"/>
      <protection hidden="1"/>
    </xf>
    <xf numFmtId="1" fontId="22" fillId="0" borderId="14" xfId="3" applyNumberFormat="1" applyFont="1" applyFill="1" applyBorder="1" applyAlignment="1" applyProtection="1">
      <alignment horizontal="center"/>
      <protection hidden="1"/>
    </xf>
    <xf numFmtId="167" fontId="22" fillId="0" borderId="15" xfId="3" applyNumberFormat="1" applyFont="1" applyFill="1" applyBorder="1" applyProtection="1">
      <protection hidden="1"/>
    </xf>
    <xf numFmtId="166" fontId="22" fillId="0" borderId="0" xfId="3" applyNumberFormat="1" applyFont="1" applyFill="1" applyBorder="1" applyProtection="1">
      <protection hidden="1"/>
    </xf>
    <xf numFmtId="166" fontId="25" fillId="0" borderId="0" xfId="3" applyNumberFormat="1" applyFont="1" applyFill="1" applyBorder="1" applyProtection="1">
      <protection hidden="1"/>
    </xf>
    <xf numFmtId="1" fontId="22" fillId="0" borderId="0" xfId="3" applyNumberFormat="1" applyFont="1" applyFill="1" applyBorder="1" applyAlignment="1" applyProtection="1">
      <alignment horizontal="center"/>
      <protection hidden="1"/>
    </xf>
    <xf numFmtId="0" fontId="22" fillId="0" borderId="15" xfId="3" applyFont="1" applyFill="1" applyBorder="1" applyProtection="1">
      <protection hidden="1"/>
    </xf>
    <xf numFmtId="0" fontId="13" fillId="0" borderId="0" xfId="3" applyBorder="1" applyProtection="1">
      <protection hidden="1"/>
    </xf>
    <xf numFmtId="1" fontId="22" fillId="0" borderId="15" xfId="3" applyNumberFormat="1" applyFont="1" applyFill="1" applyBorder="1" applyAlignment="1" applyProtection="1">
      <alignment horizontal="center"/>
      <protection hidden="1"/>
    </xf>
    <xf numFmtId="0" fontId="22" fillId="0" borderId="16" xfId="3" applyFont="1" applyFill="1" applyBorder="1" applyProtection="1">
      <protection hidden="1"/>
    </xf>
    <xf numFmtId="0" fontId="22" fillId="0" borderId="17" xfId="3" applyFont="1" applyFill="1" applyBorder="1" applyProtection="1">
      <protection hidden="1"/>
    </xf>
    <xf numFmtId="168" fontId="24" fillId="0" borderId="4" xfId="3" applyNumberFormat="1" applyFont="1" applyFill="1" applyBorder="1" applyAlignment="1" applyProtection="1">
      <alignment horizontal="center" vertical="top"/>
      <protection hidden="1"/>
    </xf>
    <xf numFmtId="0" fontId="23" fillId="0" borderId="0" xfId="3" applyFont="1" applyFill="1" applyBorder="1" applyAlignment="1" applyProtection="1">
      <alignment horizontal="center" vertical="center"/>
      <protection locked="0" hidden="1"/>
    </xf>
    <xf numFmtId="170" fontId="3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4" xfId="3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top" wrapText="1"/>
      <protection locked="0" hidden="1"/>
    </xf>
    <xf numFmtId="0" fontId="2" fillId="2" borderId="0" xfId="1" applyFont="1" applyFill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0" fontId="11" fillId="2" borderId="0" xfId="0" applyFont="1" applyFill="1" applyBorder="1" applyAlignment="1" applyProtection="1">
      <alignment horizontal="right" vertical="center"/>
      <protection locked="0" hidden="1"/>
    </xf>
    <xf numFmtId="0" fontId="1" fillId="0" borderId="0" xfId="1" applyProtection="1">
      <protection locked="0" hidden="1"/>
    </xf>
    <xf numFmtId="0" fontId="1" fillId="0" borderId="0" xfId="1" applyBorder="1" applyProtection="1">
      <protection locked="0" hidden="1"/>
    </xf>
    <xf numFmtId="49" fontId="9" fillId="2" borderId="0" xfId="0" applyNumberFormat="1" applyFont="1" applyFill="1" applyBorder="1" applyAlignment="1" applyProtection="1">
      <alignment horizontal="left" vertical="top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5" fillId="2" borderId="0" xfId="1" applyFont="1" applyFill="1" applyProtection="1">
      <protection locked="0" hidden="1"/>
    </xf>
    <xf numFmtId="0" fontId="6" fillId="2" borderId="0" xfId="1" applyFont="1" applyFill="1" applyAlignment="1" applyProtection="1">
      <alignment horizontal="right"/>
      <protection locked="0" hidden="1"/>
    </xf>
    <xf numFmtId="49" fontId="2" fillId="2" borderId="0" xfId="1" applyNumberFormat="1" applyFont="1" applyFill="1" applyProtection="1">
      <protection locked="0" hidden="1"/>
    </xf>
    <xf numFmtId="0" fontId="24" fillId="0" borderId="4" xfId="0" applyFont="1" applyFill="1" applyBorder="1" applyAlignment="1" applyProtection="1">
      <alignment horizontal="center" vertical="top" wrapText="1"/>
      <protection locked="0" hidden="1"/>
    </xf>
    <xf numFmtId="0" fontId="24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0" xfId="1" applyNumberFormat="1" applyFont="1" applyFill="1" applyBorder="1" applyAlignment="1" applyProtection="1">
      <alignment horizontal="left"/>
      <protection locked="0" hidden="1"/>
    </xf>
    <xf numFmtId="0" fontId="6" fillId="0" borderId="0" xfId="1" applyFont="1" applyFill="1" applyAlignment="1" applyProtection="1">
      <alignment horizontal="right"/>
      <protection locked="0" hidden="1"/>
    </xf>
    <xf numFmtId="0" fontId="2" fillId="0" borderId="0" xfId="1" applyFont="1" applyBorder="1" applyAlignment="1" applyProtection="1">
      <protection locked="0" hidden="1"/>
    </xf>
    <xf numFmtId="0" fontId="1" fillId="0" borderId="0" xfId="1" applyBorder="1" applyAlignment="1" applyProtection="1">
      <protection locked="0" hidden="1"/>
    </xf>
    <xf numFmtId="0" fontId="24" fillId="0" borderId="4" xfId="0" applyFont="1" applyFill="1" applyBorder="1" applyAlignment="1" applyProtection="1">
      <alignment horizontal="center" vertical="center" wrapText="1"/>
      <protection locked="0" hidden="1"/>
    </xf>
    <xf numFmtId="0" fontId="24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0" xfId="1" applyFont="1" applyBorder="1" applyAlignment="1" applyProtection="1">
      <protection locked="0" hidden="1"/>
    </xf>
    <xf numFmtId="0" fontId="19" fillId="0" borderId="0" xfId="1" applyFont="1" applyBorder="1" applyAlignment="1" applyProtection="1">
      <protection locked="0" hidden="1"/>
    </xf>
    <xf numFmtId="0" fontId="21" fillId="0" borderId="4" xfId="1" applyFont="1" applyBorder="1" applyAlignment="1" applyProtection="1">
      <alignment horizontal="center"/>
      <protection locked="0" hidden="1"/>
    </xf>
    <xf numFmtId="170" fontId="5" fillId="2" borderId="11" xfId="0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Border="1" applyAlignment="1" applyProtection="1">
      <alignment horizontal="left" vertical="center" wrapText="1"/>
      <protection locked="0" hidden="1"/>
    </xf>
    <xf numFmtId="0" fontId="9" fillId="0" borderId="0" xfId="0" applyNumberFormat="1" applyFont="1" applyFill="1" applyBorder="1" applyAlignment="1" applyProtection="1">
      <alignment horizontal="center" vertical="top" wrapText="1"/>
      <protection locked="0" hidden="1"/>
    </xf>
    <xf numFmtId="0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6" fillId="0" borderId="4" xfId="1" applyFont="1" applyFill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6" fillId="0" borderId="11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center" vertical="center" wrapText="1"/>
      <protection locked="0" hidden="1"/>
    </xf>
    <xf numFmtId="0" fontId="6" fillId="0" borderId="12" xfId="1" applyFont="1" applyBorder="1" applyAlignment="1" applyProtection="1">
      <alignment horizontal="center" vertical="center" wrapText="1"/>
      <protection locked="0" hidden="1"/>
    </xf>
    <xf numFmtId="164" fontId="6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1" xfId="1" applyFont="1" applyFill="1" applyBorder="1" applyAlignment="1" applyProtection="1">
      <alignment horizontal="center" vertical="center"/>
      <protection locked="0" hidden="1"/>
    </xf>
    <xf numFmtId="170" fontId="33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68" fontId="4" fillId="0" borderId="0" xfId="1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horizontal="center" wrapText="1"/>
      <protection locked="0" hidden="1"/>
    </xf>
    <xf numFmtId="0" fontId="9" fillId="0" borderId="0" xfId="3" applyFont="1" applyFill="1" applyBorder="1" applyProtection="1">
      <protection locked="0" hidden="1"/>
    </xf>
    <xf numFmtId="0" fontId="13" fillId="0" borderId="0" xfId="3" applyFill="1" applyProtection="1">
      <protection locked="0" hidden="1"/>
    </xf>
    <xf numFmtId="0" fontId="13" fillId="0" borderId="0" xfId="3" applyProtection="1">
      <protection locked="0" hidden="1"/>
    </xf>
    <xf numFmtId="1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2" fontId="9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0" xfId="3" applyFont="1" applyFill="1" applyProtection="1">
      <protection locked="0" hidden="1"/>
    </xf>
    <xf numFmtId="0" fontId="22" fillId="0" borderId="0" xfId="3" applyFont="1" applyFill="1" applyBorder="1" applyProtection="1">
      <protection locked="0" hidden="1"/>
    </xf>
    <xf numFmtId="0" fontId="22" fillId="0" borderId="0" xfId="3" applyFont="1" applyFill="1" applyProtection="1">
      <protection locked="0" hidden="1"/>
    </xf>
    <xf numFmtId="167" fontId="22" fillId="0" borderId="0" xfId="3" applyNumberFormat="1" applyFont="1" applyFill="1" applyProtection="1">
      <protection locked="0" hidden="1"/>
    </xf>
    <xf numFmtId="0" fontId="13" fillId="0" borderId="0" xfId="3" applyFill="1" applyBorder="1" applyProtection="1">
      <protection locked="0" hidden="1"/>
    </xf>
    <xf numFmtId="0" fontId="26" fillId="0" borderId="0" xfId="0" applyFont="1" applyBorder="1" applyProtection="1">
      <protection locked="0" hidden="1"/>
    </xf>
    <xf numFmtId="0" fontId="15" fillId="0" borderId="0" xfId="0" applyFont="1" applyFill="1" applyBorder="1" applyAlignment="1" applyProtection="1">
      <alignment vertical="top" wrapText="1"/>
      <protection locked="0" hidden="1"/>
    </xf>
    <xf numFmtId="0" fontId="15" fillId="0" borderId="0" xfId="0" applyFont="1" applyFill="1" applyBorder="1" applyAlignment="1" applyProtection="1">
      <alignment vertical="center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0" fillId="0" borderId="4" xfId="3" applyFont="1" applyBorder="1" applyAlignment="1" applyProtection="1">
      <alignment vertical="center"/>
      <protection locked="0" hidden="1"/>
    </xf>
    <xf numFmtId="0" fontId="3" fillId="0" borderId="4" xfId="3" applyFont="1" applyFill="1" applyBorder="1" applyAlignment="1" applyProtection="1">
      <alignment horizontal="center" vertical="center" wrapText="1"/>
      <protection locked="0" hidden="1"/>
    </xf>
    <xf numFmtId="0" fontId="10" fillId="0" borderId="4" xfId="3" applyFont="1" applyFill="1" applyBorder="1" applyAlignment="1" applyProtection="1">
      <alignment horizontal="center" vertical="center" wrapText="1"/>
      <protection locked="0" hidden="1"/>
    </xf>
    <xf numFmtId="0" fontId="10" fillId="0" borderId="12" xfId="3" applyFont="1" applyFill="1" applyBorder="1" applyAlignment="1" applyProtection="1">
      <alignment horizontal="center" vertical="center" wrapText="1"/>
      <protection locked="0" hidden="1"/>
    </xf>
    <xf numFmtId="0" fontId="10" fillId="0" borderId="19" xfId="3" applyFont="1" applyFill="1" applyBorder="1" applyAlignment="1" applyProtection="1">
      <alignment horizontal="center" vertical="center" wrapText="1"/>
      <protection locked="0" hidden="1"/>
    </xf>
    <xf numFmtId="0" fontId="10" fillId="0" borderId="11" xfId="3" applyFont="1" applyFill="1" applyBorder="1" applyAlignment="1" applyProtection="1">
      <alignment horizontal="center" vertical="center" wrapText="1"/>
      <protection locked="0" hidden="1"/>
    </xf>
    <xf numFmtId="0" fontId="13" fillId="0" borderId="0" xfId="3" applyFont="1" applyFill="1" applyProtection="1">
      <protection locked="0" hidden="1"/>
    </xf>
    <xf numFmtId="0" fontId="13" fillId="0" borderId="0" xfId="3" applyFont="1" applyProtection="1">
      <protection locked="0" hidden="1"/>
    </xf>
    <xf numFmtId="0" fontId="24" fillId="0" borderId="0" xfId="3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3" applyFont="1" applyFill="1" applyBorder="1" applyAlignment="1" applyProtection="1">
      <alignment horizontal="center" vertical="center" wrapText="1"/>
      <protection locked="0" hidden="1"/>
    </xf>
    <xf numFmtId="2" fontId="24" fillId="0" borderId="0" xfId="3" applyNumberFormat="1" applyFont="1" applyFill="1" applyBorder="1" applyAlignment="1" applyProtection="1">
      <alignment horizontal="center" vertical="top"/>
      <protection locked="0" hidden="1"/>
    </xf>
    <xf numFmtId="2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3" applyFont="1" applyFill="1" applyBorder="1" applyProtection="1">
      <protection locked="0"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/>
      <protection hidden="1"/>
    </xf>
    <xf numFmtId="0" fontId="5" fillId="3" borderId="4" xfId="3" applyFont="1" applyFill="1" applyBorder="1" applyAlignment="1" applyProtection="1">
      <alignment horizontal="center" vertical="center" wrapText="1"/>
      <protection hidden="1"/>
    </xf>
    <xf numFmtId="0" fontId="13" fillId="0" borderId="0" xfId="3" applyFill="1" applyBorder="1" applyProtection="1">
      <protection hidden="1"/>
    </xf>
    <xf numFmtId="0" fontId="13" fillId="0" borderId="14" xfId="3" applyBorder="1" applyProtection="1">
      <protection hidden="1"/>
    </xf>
    <xf numFmtId="0" fontId="13" fillId="0" borderId="24" xfId="3" applyBorder="1" applyProtection="1">
      <protection hidden="1"/>
    </xf>
    <xf numFmtId="167" fontId="22" fillId="0" borderId="0" xfId="3" applyNumberFormat="1" applyFont="1" applyFill="1" applyBorder="1" applyProtection="1">
      <protection hidden="1"/>
    </xf>
    <xf numFmtId="167" fontId="22" fillId="0" borderId="25" xfId="3" applyNumberFormat="1" applyFont="1" applyFill="1" applyBorder="1" applyProtection="1">
      <protection hidden="1"/>
    </xf>
    <xf numFmtId="167" fontId="22" fillId="0" borderId="17" xfId="3" applyNumberFormat="1" applyFont="1" applyFill="1" applyBorder="1" applyProtection="1">
      <protection hidden="1"/>
    </xf>
    <xf numFmtId="167" fontId="22" fillId="0" borderId="26" xfId="3" applyNumberFormat="1" applyFont="1" applyFill="1" applyBorder="1" applyProtection="1">
      <protection hidden="1"/>
    </xf>
    <xf numFmtId="169" fontId="14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168" fontId="2" fillId="0" borderId="0" xfId="1" applyNumberFormat="1" applyFont="1" applyBorder="1" applyAlignment="1" applyProtection="1">
      <alignment horizontal="center" vertical="center"/>
      <protection locked="0" hidden="1"/>
    </xf>
    <xf numFmtId="2" fontId="2" fillId="0" borderId="0" xfId="1" applyNumberFormat="1" applyFont="1" applyBorder="1" applyAlignment="1" applyProtection="1">
      <alignment horizontal="center" vertical="center"/>
      <protection locked="0" hidden="1"/>
    </xf>
    <xf numFmtId="165" fontId="2" fillId="0" borderId="0" xfId="1" applyNumberFormat="1" applyFont="1" applyBorder="1" applyAlignment="1" applyProtection="1">
      <alignment horizontal="center" vertical="center"/>
      <protection locked="0" hidden="1"/>
    </xf>
    <xf numFmtId="2" fontId="2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168" fontId="2" fillId="0" borderId="5" xfId="1" applyNumberFormat="1" applyFont="1" applyBorder="1" applyAlignment="1" applyProtection="1">
      <alignment horizontal="center" vertical="center"/>
      <protection hidden="1"/>
    </xf>
    <xf numFmtId="168" fontId="2" fillId="0" borderId="8" xfId="1" applyNumberFormat="1" applyFont="1" applyBorder="1" applyAlignment="1" applyProtection="1">
      <alignment horizontal="center" vertical="center"/>
      <protection hidden="1"/>
    </xf>
    <xf numFmtId="2" fontId="2" fillId="0" borderId="6" xfId="1" applyNumberFormat="1" applyFont="1" applyBorder="1" applyAlignment="1" applyProtection="1">
      <alignment horizontal="center" vertical="center"/>
      <protection hidden="1"/>
    </xf>
    <xf numFmtId="2" fontId="2" fillId="0" borderId="9" xfId="1" applyNumberFormat="1" applyFont="1" applyBorder="1" applyAlignment="1" applyProtection="1">
      <alignment horizontal="center" vertical="center"/>
      <protection hidden="1"/>
    </xf>
    <xf numFmtId="165" fontId="2" fillId="0" borderId="5" xfId="1" applyNumberFormat="1" applyFont="1" applyBorder="1" applyAlignment="1" applyProtection="1">
      <alignment horizontal="center" vertical="center"/>
      <protection hidden="1"/>
    </xf>
    <xf numFmtId="165" fontId="2" fillId="0" borderId="8" xfId="1" applyNumberFormat="1" applyFont="1" applyBorder="1" applyAlignment="1" applyProtection="1">
      <alignment horizontal="center" vertical="center"/>
      <protection hidden="1"/>
    </xf>
    <xf numFmtId="2" fontId="2" fillId="3" borderId="7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0" xfId="1" applyFont="1" applyFill="1" applyBorder="1" applyAlignment="1" applyProtection="1">
      <alignment horizontal="center" vertical="center" wrapText="1"/>
      <protection locked="0" hidden="1"/>
    </xf>
    <xf numFmtId="0" fontId="2" fillId="0" borderId="5" xfId="1" applyFont="1" applyFill="1" applyBorder="1" applyAlignment="1" applyProtection="1">
      <alignment horizontal="center"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2" fillId="3" borderId="6" xfId="1" applyFont="1" applyFill="1" applyBorder="1" applyAlignment="1" applyProtection="1">
      <alignment horizontal="center" vertical="center" wrapText="1"/>
      <protection locked="0" hidden="1"/>
    </xf>
    <xf numFmtId="0" fontId="2" fillId="3" borderId="7" xfId="1" applyFont="1" applyFill="1" applyBorder="1" applyAlignment="1" applyProtection="1">
      <alignment horizontal="center" vertical="center" wrapText="1"/>
      <protection locked="0" hidden="1"/>
    </xf>
    <xf numFmtId="0" fontId="2" fillId="3" borderId="9" xfId="1" applyFont="1" applyFill="1" applyBorder="1" applyAlignment="1" applyProtection="1">
      <alignment horizontal="center" vertical="center" wrapText="1"/>
      <protection locked="0" hidden="1"/>
    </xf>
    <xf numFmtId="0" fontId="8" fillId="3" borderId="6" xfId="1" applyFont="1" applyFill="1" applyBorder="1" applyAlignment="1" applyProtection="1">
      <alignment horizontal="center" vertical="center" wrapText="1"/>
      <protection locked="0" hidden="1"/>
    </xf>
    <xf numFmtId="0" fontId="8" fillId="3" borderId="7" xfId="1" applyFont="1" applyFill="1" applyBorder="1" applyAlignment="1" applyProtection="1">
      <alignment horizontal="center" vertical="center" wrapText="1"/>
      <protection locked="0" hidden="1"/>
    </xf>
    <xf numFmtId="0" fontId="8" fillId="3" borderId="9" xfId="1" applyFont="1" applyFill="1" applyBorder="1" applyAlignment="1" applyProtection="1">
      <alignment horizontal="center" vertical="center" wrapText="1"/>
      <protection locked="0" hidden="1"/>
    </xf>
    <xf numFmtId="0" fontId="8" fillId="3" borderId="10" xfId="1" applyFont="1" applyFill="1" applyBorder="1" applyAlignment="1" applyProtection="1">
      <alignment horizontal="center" vertical="center" wrapText="1"/>
      <protection locked="0" hidden="1"/>
    </xf>
    <xf numFmtId="10" fontId="14" fillId="0" borderId="5" xfId="2" applyNumberFormat="1" applyFont="1" applyFill="1" applyBorder="1" applyAlignment="1" applyProtection="1">
      <alignment horizontal="center" vertical="center"/>
      <protection hidden="1"/>
    </xf>
    <xf numFmtId="10" fontId="14" fillId="0" borderId="8" xfId="2" applyNumberFormat="1" applyFont="1" applyFill="1" applyBorder="1" applyAlignment="1" applyProtection="1">
      <alignment horizontal="center" vertical="center"/>
      <protection hidden="1"/>
    </xf>
    <xf numFmtId="169" fontId="14" fillId="0" borderId="5" xfId="2" applyNumberFormat="1" applyFont="1" applyFill="1" applyBorder="1" applyAlignment="1" applyProtection="1">
      <alignment horizontal="center" vertical="center" wrapText="1"/>
      <protection hidden="1"/>
    </xf>
    <xf numFmtId="169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9" fillId="2" borderId="0" xfId="0" applyNumberFormat="1" applyFont="1" applyFill="1" applyBorder="1" applyAlignment="1" applyProtection="1">
      <alignment horizontal="left" vertical="top"/>
      <protection locked="0" hidden="1"/>
    </xf>
    <xf numFmtId="0" fontId="2" fillId="0" borderId="1" xfId="1" applyFont="1" applyBorder="1" applyAlignment="1" applyProtection="1">
      <alignment horizontal="center"/>
      <protection locked="0" hidden="1"/>
    </xf>
    <xf numFmtId="0" fontId="2" fillId="0" borderId="2" xfId="1" applyFont="1" applyBorder="1" applyAlignment="1" applyProtection="1">
      <alignment horizontal="center"/>
      <protection locked="0" hidden="1"/>
    </xf>
    <xf numFmtId="0" fontId="4" fillId="0" borderId="2" xfId="1" applyFont="1" applyBorder="1" applyAlignment="1" applyProtection="1">
      <alignment horizontal="center" vertical="top" wrapText="1"/>
      <protection locked="0" hidden="1"/>
    </xf>
    <xf numFmtId="0" fontId="2" fillId="0" borderId="2" xfId="1" applyFont="1" applyBorder="1" applyAlignment="1" applyProtection="1">
      <alignment horizontal="center" vertical="top" wrapText="1"/>
      <protection locked="0" hidden="1"/>
    </xf>
    <xf numFmtId="0" fontId="2" fillId="0" borderId="3" xfId="1" applyFont="1" applyBorder="1" applyAlignment="1" applyProtection="1">
      <alignment horizontal="center" vertical="top" wrapText="1"/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0" fontId="6" fillId="0" borderId="4" xfId="1" applyFont="1" applyBorder="1" applyAlignment="1" applyProtection="1">
      <alignment horizontal="left"/>
      <protection locked="0" hidden="1"/>
    </xf>
    <xf numFmtId="0" fontId="1" fillId="0" borderId="4" xfId="1" applyBorder="1" applyAlignment="1" applyProtection="1">
      <protection locked="0" hidden="1"/>
    </xf>
    <xf numFmtId="49" fontId="7" fillId="3" borderId="4" xfId="1" applyNumberFormat="1" applyFont="1" applyFill="1" applyBorder="1" applyAlignment="1" applyProtection="1">
      <alignment horizontal="left"/>
      <protection locked="0" hidden="1"/>
    </xf>
    <xf numFmtId="0" fontId="2" fillId="0" borderId="4" xfId="1" applyFont="1" applyBorder="1" applyAlignment="1" applyProtection="1">
      <protection locked="0" hidden="1"/>
    </xf>
    <xf numFmtId="0" fontId="6" fillId="0" borderId="12" xfId="1" applyFont="1" applyBorder="1" applyAlignment="1" applyProtection="1">
      <alignment horizontal="center" vertical="center" wrapText="1"/>
      <protection locked="0" hidden="1"/>
    </xf>
    <xf numFmtId="0" fontId="6" fillId="0" borderId="11" xfId="1" applyFont="1" applyBorder="1" applyAlignment="1" applyProtection="1">
      <alignment horizontal="center" vertical="center" wrapText="1"/>
      <protection locked="0" hidden="1"/>
    </xf>
    <xf numFmtId="0" fontId="12" fillId="0" borderId="12" xfId="1" applyFont="1" applyBorder="1" applyAlignment="1" applyProtection="1">
      <alignment horizontal="center"/>
      <protection locked="0" hidden="1"/>
    </xf>
    <xf numFmtId="0" fontId="12" fillId="0" borderId="19" xfId="1" applyFont="1" applyBorder="1" applyAlignment="1" applyProtection="1">
      <alignment horizontal="center"/>
      <protection locked="0" hidden="1"/>
    </xf>
    <xf numFmtId="0" fontId="12" fillId="0" borderId="11" xfId="1" applyFont="1" applyBorder="1" applyAlignment="1" applyProtection="1">
      <alignment horizontal="center"/>
      <protection locked="0" hidden="1"/>
    </xf>
    <xf numFmtId="49" fontId="12" fillId="0" borderId="12" xfId="1" applyNumberFormat="1" applyFont="1" applyFill="1" applyBorder="1" applyAlignment="1" applyProtection="1">
      <alignment horizontal="center"/>
      <protection locked="0" hidden="1"/>
    </xf>
    <xf numFmtId="49" fontId="12" fillId="0" borderId="11" xfId="1" applyNumberFormat="1" applyFont="1" applyFill="1" applyBorder="1" applyAlignment="1" applyProtection="1">
      <alignment horizontal="center"/>
      <protection locked="0" hidden="1"/>
    </xf>
    <xf numFmtId="0" fontId="19" fillId="2" borderId="0" xfId="1" applyFont="1" applyFill="1" applyAlignment="1" applyProtection="1">
      <alignment horizontal="center"/>
      <protection locked="0" hidden="1"/>
    </xf>
    <xf numFmtId="168" fontId="24" fillId="0" borderId="23" xfId="3" applyNumberFormat="1" applyFont="1" applyFill="1" applyBorder="1" applyAlignment="1" applyProtection="1">
      <alignment horizontal="center" vertical="center"/>
      <protection hidden="1"/>
    </xf>
    <xf numFmtId="168" fontId="24" fillId="0" borderId="10" xfId="3" applyNumberFormat="1" applyFont="1" applyFill="1" applyBorder="1" applyAlignment="1" applyProtection="1">
      <alignment horizontal="center" vertical="center"/>
      <protection hidden="1"/>
    </xf>
    <xf numFmtId="0" fontId="23" fillId="3" borderId="11" xfId="3" applyFont="1" applyFill="1" applyBorder="1" applyAlignment="1" applyProtection="1">
      <alignment horizontal="center" vertical="center"/>
      <protection locked="0" hidden="1"/>
    </xf>
    <xf numFmtId="168" fontId="24" fillId="0" borderId="4" xfId="3" applyNumberFormat="1" applyFont="1" applyFill="1" applyBorder="1" applyAlignment="1" applyProtection="1">
      <alignment horizontal="center" vertical="center"/>
      <protection hidden="1"/>
    </xf>
    <xf numFmtId="0" fontId="24" fillId="0" borderId="4" xfId="3" applyNumberFormat="1" applyFont="1" applyFill="1" applyBorder="1" applyAlignment="1" applyProtection="1">
      <alignment horizontal="center" vertical="center"/>
      <protection hidden="1"/>
    </xf>
    <xf numFmtId="0" fontId="24" fillId="0" borderId="12" xfId="3" applyNumberFormat="1" applyFont="1" applyFill="1" applyBorder="1" applyAlignment="1" applyProtection="1">
      <alignment horizontal="center" vertical="center"/>
      <protection hidden="1"/>
    </xf>
    <xf numFmtId="0" fontId="24" fillId="0" borderId="0" xfId="3" applyFont="1" applyFill="1" applyBorder="1" applyAlignment="1" applyProtection="1">
      <alignment horizontal="center" vertical="center"/>
      <protection hidden="1"/>
    </xf>
    <xf numFmtId="0" fontId="24" fillId="0" borderId="18" xfId="3" applyFont="1" applyFill="1" applyBorder="1" applyAlignment="1" applyProtection="1">
      <alignment horizontal="center" vertical="center"/>
      <protection hidden="1"/>
    </xf>
    <xf numFmtId="166" fontId="24" fillId="0" borderId="4" xfId="3" applyNumberFormat="1" applyFont="1" applyFill="1" applyBorder="1" applyAlignment="1" applyProtection="1">
      <alignment horizontal="center" vertical="center"/>
      <protection hidden="1"/>
    </xf>
    <xf numFmtId="168" fontId="24" fillId="0" borderId="22" xfId="3" applyNumberFormat="1" applyFont="1" applyFill="1" applyBorder="1" applyAlignment="1" applyProtection="1">
      <alignment horizontal="center" vertical="center"/>
      <protection hidden="1"/>
    </xf>
    <xf numFmtId="168" fontId="24" fillId="0" borderId="0" xfId="3" applyNumberFormat="1" applyFont="1" applyFill="1" applyBorder="1" applyAlignment="1" applyProtection="1">
      <alignment horizontal="center" vertical="center"/>
      <protection hidden="1"/>
    </xf>
    <xf numFmtId="168" fontId="24" fillId="0" borderId="9" xfId="3" applyNumberFormat="1" applyFont="1" applyFill="1" applyBorder="1" applyAlignment="1" applyProtection="1">
      <alignment horizontal="center" vertical="center"/>
      <protection hidden="1"/>
    </xf>
    <xf numFmtId="168" fontId="24" fillId="0" borderId="18" xfId="3" applyNumberFormat="1" applyFont="1" applyFill="1" applyBorder="1" applyAlignment="1" applyProtection="1">
      <alignment horizontal="center" vertical="center"/>
      <protection hidden="1"/>
    </xf>
    <xf numFmtId="0" fontId="24" fillId="3" borderId="4" xfId="3" applyFont="1" applyFill="1" applyBorder="1" applyAlignment="1" applyProtection="1">
      <alignment horizontal="center" vertical="center"/>
      <protection locked="0" hidden="1"/>
    </xf>
    <xf numFmtId="0" fontId="24" fillId="0" borderId="20" xfId="3" applyFont="1" applyFill="1" applyBorder="1" applyAlignment="1" applyProtection="1">
      <alignment horizontal="center" vertical="center"/>
      <protection hidden="1"/>
    </xf>
    <xf numFmtId="0" fontId="24" fillId="3" borderId="4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3" borderId="5" xfId="3" applyFont="1" applyFill="1" applyBorder="1" applyAlignment="1" applyProtection="1">
      <alignment horizontal="center" vertical="center" wrapText="1"/>
      <protection locked="0" hidden="1"/>
    </xf>
    <xf numFmtId="0" fontId="24" fillId="3" borderId="8" xfId="3" applyFont="1" applyFill="1" applyBorder="1" applyAlignment="1" applyProtection="1">
      <alignment horizontal="center" vertical="center" wrapText="1"/>
      <protection locked="0" hidden="1"/>
    </xf>
    <xf numFmtId="0" fontId="5" fillId="3" borderId="4" xfId="3" applyFont="1" applyFill="1" applyBorder="1" applyAlignment="1" applyProtection="1">
      <alignment horizontal="center" vertical="center"/>
      <protection hidden="1"/>
    </xf>
    <xf numFmtId="0" fontId="22" fillId="3" borderId="4" xfId="0" applyFont="1" applyFill="1" applyBorder="1" applyAlignment="1" applyProtection="1">
      <alignment horizontal="center" vertical="center" wrapText="1"/>
      <protection hidden="1"/>
    </xf>
    <xf numFmtId="2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24" fillId="0" borderId="20" xfId="3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3" applyFont="1" applyFill="1" applyBorder="1" applyAlignment="1" applyProtection="1">
      <alignment horizontal="center" vertical="center"/>
      <protection locked="0" hidden="1"/>
    </xf>
    <xf numFmtId="168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3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3" applyFont="1" applyFill="1" applyBorder="1" applyAlignment="1" applyProtection="1">
      <alignment horizontal="center" vertical="center" wrapText="1"/>
      <protection locked="0" hidden="1"/>
    </xf>
    <xf numFmtId="0" fontId="10" fillId="0" borderId="12" xfId="3" applyFont="1" applyFill="1" applyBorder="1" applyAlignment="1" applyProtection="1">
      <alignment horizontal="center" vertical="center" wrapText="1"/>
      <protection locked="0" hidden="1"/>
    </xf>
    <xf numFmtId="0" fontId="10" fillId="0" borderId="19" xfId="3" applyFont="1" applyFill="1" applyBorder="1" applyAlignment="1" applyProtection="1">
      <alignment horizontal="center" vertical="center" wrapText="1"/>
      <protection locked="0" hidden="1"/>
    </xf>
    <xf numFmtId="0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Процентный 2" xfId="4" xr:uid="{00000000-0005-0000-0000-000004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2926391382406"/>
          <c:y val="7.9843859943039039E-2"/>
          <c:w val="0.83658293162187758"/>
          <c:h val="0.79411358686547173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Продоскрин_Тетрациклин!$B$16:$B$20</c:f>
              <c:numCache>
                <c:formatCode>0.00</c:formatCode>
                <c:ptCount val="5"/>
                <c:pt idx="0">
                  <c:v>0.05</c:v>
                </c:pt>
                <c:pt idx="1">
                  <c:v>0.15</c:v>
                </c:pt>
                <c:pt idx="2">
                  <c:v>0.3</c:v>
                </c:pt>
                <c:pt idx="3">
                  <c:v>0.6</c:v>
                </c:pt>
                <c:pt idx="4">
                  <c:v>1.8</c:v>
                </c:pt>
              </c:numCache>
            </c:numRef>
          </c:xVal>
          <c:yVal>
            <c:numRef>
              <c:f>Продоскрин_Тетрациклин!$F$16:$F$20</c:f>
              <c:numCache>
                <c:formatCode>0.0%</c:formatCode>
                <c:ptCount val="5"/>
                <c:pt idx="0">
                  <c:v>0.69591029023746709</c:v>
                </c:pt>
                <c:pt idx="1">
                  <c:v>0.53232189973614774</c:v>
                </c:pt>
                <c:pt idx="2">
                  <c:v>0.30079155672823221</c:v>
                </c:pt>
                <c:pt idx="3">
                  <c:v>0.17447229551451188</c:v>
                </c:pt>
                <c:pt idx="4">
                  <c:v>8.9050131926121379E-2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3B-4380-A936-00C04CFBA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07104"/>
        <c:axId val="165529088"/>
      </c:scatterChart>
      <c:valAx>
        <c:axId val="159407104"/>
        <c:scaling>
          <c:logBase val="10"/>
          <c:orientation val="minMax"/>
          <c:max val="2"/>
          <c:min val="4.5000000000000012E-2"/>
        </c:scaling>
        <c:delete val="0"/>
        <c:axPos val="b"/>
        <c:majorGridlines/>
        <c:minorGridlines/>
        <c:numFmt formatCode="0.00" sourceLinked="1"/>
        <c:majorTickMark val="out"/>
        <c:minorTickMark val="out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65529088"/>
        <c:crosses val="autoZero"/>
        <c:crossBetween val="midCat"/>
        <c:majorUnit val="30"/>
        <c:dispUnits>
          <c:builtInUnit val="hundreds"/>
        </c:dispUnits>
      </c:valAx>
      <c:valAx>
        <c:axId val="165529088"/>
        <c:scaling>
          <c:orientation val="minMax"/>
          <c:max val="1"/>
        </c:scaling>
        <c:delete val="0"/>
        <c:axPos val="l"/>
        <c:majorGridlines/>
        <c:min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59407104"/>
        <c:crossesAt val="1.0000000000000002E-2"/>
        <c:crossBetween val="midCat"/>
        <c:majorUnit val="0.2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11" dropStyle="combo" dx="16" fmlaLink="$E$31" fmlaRange="$M$6:$M$21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219075</xdr:rowOff>
    </xdr:from>
    <xdr:ext cx="1285875" cy="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0500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3" name="Рисунок 23" descr="Лого КП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009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400050</xdr:colOff>
      <xdr:row>0</xdr:row>
      <xdr:rowOff>247650</xdr:rowOff>
    </xdr:from>
    <xdr:ext cx="2047875" cy="274823"/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47650"/>
          <a:ext cx="2047875" cy="274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657225</xdr:colOff>
      <xdr:row>1</xdr:row>
      <xdr:rowOff>76200</xdr:rowOff>
    </xdr:from>
    <xdr:to>
      <xdr:col>15</xdr:col>
      <xdr:colOff>0</xdr:colOff>
      <xdr:row>29</xdr:row>
      <xdr:rowOff>0</xdr:rowOff>
    </xdr:to>
    <xdr:graphicFrame macro="">
      <xdr:nvGraphicFramePr>
        <xdr:cNvPr id="5" name="Диаграмма 4" title="dd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0.86535</cdr:x>
      <cdr:y>0.93191</cdr:y>
    </cdr:from>
    <cdr:to>
      <cdr:x>0.98564</cdr:x>
      <cdr:y>0.99574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591050" y="4171950"/>
          <a:ext cx="638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мкг/л</a:t>
          </a: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10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226</xdr:row>
          <xdr:rowOff>152400</xdr:rowOff>
        </xdr:from>
        <xdr:to>
          <xdr:col>3</xdr:col>
          <xdr:colOff>714375</xdr:colOff>
          <xdr:row>228</xdr:row>
          <xdr:rowOff>76200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showGridLines="0" tabSelected="1" workbookViewId="0">
      <pane ySplit="1" topLeftCell="A14" activePane="bottomLeft" state="frozen"/>
      <selection pane="bottomLeft" activeCell="O34" sqref="O34:O35"/>
    </sheetView>
  </sheetViews>
  <sheetFormatPr defaultRowHeight="15"/>
  <cols>
    <col min="1" max="1" width="4.28515625" style="66" customWidth="1"/>
    <col min="2" max="2" width="10.85546875" style="66" bestFit="1" customWidth="1"/>
    <col min="3" max="3" width="14.42578125" style="66" customWidth="1"/>
    <col min="4" max="4" width="13.7109375" style="66" customWidth="1"/>
    <col min="5" max="5" width="13.5703125" style="66" customWidth="1"/>
    <col min="6" max="6" width="17.140625" style="66" customWidth="1"/>
    <col min="7" max="7" width="10.85546875" style="66" customWidth="1"/>
    <col min="8" max="8" width="20.5703125" style="66" customWidth="1"/>
    <col min="9" max="9" width="8.85546875" style="66" customWidth="1"/>
    <col min="10" max="10" width="12" style="66" customWidth="1"/>
    <col min="11" max="11" width="11.28515625" style="66" customWidth="1"/>
    <col min="12" max="12" width="11.85546875" style="66" customWidth="1"/>
    <col min="13" max="13" width="27.140625" style="66" customWidth="1"/>
    <col min="14" max="14" width="29.140625" style="66" customWidth="1"/>
    <col min="15" max="15" width="21.5703125" style="66" customWidth="1"/>
    <col min="16" max="17" width="9.140625" style="66"/>
    <col min="18" max="18" width="12.140625" style="66" customWidth="1"/>
    <col min="19" max="19" width="0.140625" style="67" hidden="1" customWidth="1"/>
    <col min="20" max="20" width="3.42578125" style="67" hidden="1" customWidth="1"/>
    <col min="21" max="16384" width="9.140625" style="66"/>
  </cols>
  <sheetData>
    <row r="1" spans="1:20" ht="60" customHeight="1" thickBot="1">
      <c r="A1" s="178"/>
      <c r="B1" s="179"/>
      <c r="C1" s="179"/>
      <c r="D1" s="179"/>
      <c r="E1" s="180" t="s">
        <v>97</v>
      </c>
      <c r="F1" s="181"/>
      <c r="G1" s="181"/>
      <c r="H1" s="181"/>
      <c r="I1" s="182"/>
      <c r="J1" s="64"/>
      <c r="K1" s="64"/>
      <c r="L1" s="65"/>
      <c r="M1" s="65"/>
    </row>
    <row r="2" spans="1:20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20" ht="15.75">
      <c r="A3" s="195" t="s">
        <v>87</v>
      </c>
      <c r="B3" s="195"/>
      <c r="C3" s="195"/>
      <c r="D3" s="195"/>
      <c r="E3" s="195"/>
      <c r="F3" s="195"/>
      <c r="G3" s="195"/>
      <c r="H3" s="195"/>
      <c r="I3" s="195"/>
      <c r="J3" s="65"/>
      <c r="K3" s="65"/>
      <c r="L3" s="65"/>
      <c r="M3" s="65"/>
    </row>
    <row r="4" spans="1:20" s="70" customFormat="1" ht="17.25" customHeight="1">
      <c r="A4" s="183" t="s">
        <v>88</v>
      </c>
      <c r="B4" s="183"/>
      <c r="C4" s="183"/>
      <c r="D4" s="183"/>
      <c r="E4" s="183"/>
      <c r="F4" s="183"/>
      <c r="G4" s="183"/>
      <c r="H4" s="183"/>
      <c r="I4" s="183"/>
      <c r="J4" s="68"/>
      <c r="K4" s="68"/>
      <c r="L4" s="65"/>
      <c r="M4" s="65"/>
      <c r="N4" s="69"/>
      <c r="O4" s="177"/>
      <c r="P4" s="177"/>
      <c r="Q4" s="177"/>
      <c r="S4" s="71"/>
      <c r="T4" s="71"/>
    </row>
    <row r="5" spans="1:20" s="70" customFormat="1" ht="17.25" customHeight="1">
      <c r="A5" s="183" t="s">
        <v>89</v>
      </c>
      <c r="B5" s="183"/>
      <c r="C5" s="183"/>
      <c r="D5" s="183"/>
      <c r="E5" s="183"/>
      <c r="F5" s="183"/>
      <c r="G5" s="183"/>
      <c r="H5" s="183"/>
      <c r="I5" s="183"/>
      <c r="J5" s="68"/>
      <c r="K5" s="68"/>
      <c r="L5" s="65"/>
      <c r="M5" s="65"/>
      <c r="N5" s="69"/>
      <c r="O5" s="72"/>
      <c r="P5" s="72"/>
      <c r="Q5" s="72"/>
      <c r="S5" s="71"/>
      <c r="T5" s="71"/>
    </row>
    <row r="6" spans="1:20" ht="15.75">
      <c r="A6" s="183"/>
      <c r="B6" s="183"/>
      <c r="C6" s="183"/>
      <c r="D6" s="183"/>
      <c r="E6" s="183"/>
      <c r="F6" s="183"/>
      <c r="G6" s="183"/>
      <c r="H6" s="183"/>
      <c r="I6" s="183"/>
      <c r="J6" s="68"/>
      <c r="K6" s="68"/>
      <c r="L6" s="65"/>
      <c r="M6" s="65"/>
      <c r="S6" s="73" t="s">
        <v>12</v>
      </c>
      <c r="T6" s="73" t="s">
        <v>6</v>
      </c>
    </row>
    <row r="7" spans="1:20" ht="17.25" customHeight="1">
      <c r="A7" s="74" t="s">
        <v>0</v>
      </c>
      <c r="B7" s="65"/>
      <c r="C7" s="75"/>
      <c r="D7" s="75"/>
      <c r="E7" s="75"/>
      <c r="F7" s="75"/>
      <c r="G7" s="75"/>
      <c r="H7" s="75"/>
      <c r="I7" s="75"/>
      <c r="K7" s="75"/>
      <c r="L7" s="76"/>
      <c r="M7" s="65"/>
      <c r="S7" s="77" t="s">
        <v>38</v>
      </c>
      <c r="T7" s="78">
        <v>10</v>
      </c>
    </row>
    <row r="8" spans="1:20" ht="19.5" customHeight="1">
      <c r="A8" s="184" t="s">
        <v>1</v>
      </c>
      <c r="B8" s="185"/>
      <c r="C8" s="186"/>
      <c r="D8" s="186"/>
      <c r="E8" s="186"/>
      <c r="F8" s="186"/>
      <c r="G8" s="186"/>
      <c r="H8" s="186"/>
      <c r="I8" s="186"/>
      <c r="J8" s="79"/>
      <c r="K8" s="79"/>
      <c r="L8" s="65"/>
      <c r="M8" s="65"/>
      <c r="S8" s="77" t="s">
        <v>72</v>
      </c>
      <c r="T8" s="78">
        <v>25</v>
      </c>
    </row>
    <row r="9" spans="1:20" ht="19.5" customHeight="1">
      <c r="A9" s="184" t="s">
        <v>2</v>
      </c>
      <c r="B9" s="185"/>
      <c r="C9" s="186"/>
      <c r="D9" s="186"/>
      <c r="E9" s="186"/>
      <c r="F9" s="186"/>
      <c r="G9" s="186"/>
      <c r="H9" s="186"/>
      <c r="I9" s="186"/>
      <c r="J9" s="79"/>
      <c r="K9" s="79"/>
      <c r="L9" s="65"/>
      <c r="M9" s="65"/>
      <c r="S9" s="77" t="s">
        <v>73</v>
      </c>
      <c r="T9" s="78">
        <v>22.5</v>
      </c>
    </row>
    <row r="10" spans="1:20" ht="20.25" customHeight="1">
      <c r="A10" s="184" t="s">
        <v>3</v>
      </c>
      <c r="B10" s="185"/>
      <c r="C10" s="186"/>
      <c r="D10" s="186"/>
      <c r="E10" s="186"/>
      <c r="F10" s="186"/>
      <c r="G10" s="186"/>
      <c r="H10" s="186"/>
      <c r="I10" s="186"/>
      <c r="J10" s="80"/>
      <c r="K10" s="79"/>
      <c r="L10" s="65"/>
      <c r="M10" s="65"/>
      <c r="S10" s="77" t="s">
        <v>74</v>
      </c>
      <c r="T10" s="78">
        <v>21.5</v>
      </c>
    </row>
    <row r="11" spans="1:20" ht="19.5" customHeight="1">
      <c r="A11" s="187"/>
      <c r="B11" s="185"/>
      <c r="C11" s="186"/>
      <c r="D11" s="186"/>
      <c r="E11" s="186"/>
      <c r="F11" s="186"/>
      <c r="G11" s="186"/>
      <c r="H11" s="186"/>
      <c r="I11" s="186"/>
      <c r="J11" s="79"/>
      <c r="K11" s="79"/>
      <c r="L11" s="65"/>
      <c r="M11" s="65"/>
      <c r="S11" s="77" t="s">
        <v>75</v>
      </c>
      <c r="T11" s="78">
        <v>20.5</v>
      </c>
    </row>
    <row r="12" spans="1:20" ht="19.5" customHeight="1">
      <c r="A12" s="81"/>
      <c r="B12" s="82"/>
      <c r="C12" s="79"/>
      <c r="D12" s="79"/>
      <c r="E12" s="79"/>
      <c r="F12" s="79"/>
      <c r="G12" s="79"/>
      <c r="H12" s="79"/>
      <c r="I12" s="79"/>
      <c r="J12" s="79"/>
      <c r="K12" s="79"/>
      <c r="L12" s="65"/>
      <c r="M12" s="65"/>
      <c r="S12" s="83" t="s">
        <v>76</v>
      </c>
      <c r="T12" s="84">
        <v>19.5</v>
      </c>
    </row>
    <row r="13" spans="1:20" ht="19.5" customHeight="1">
      <c r="A13" s="85" t="s">
        <v>36</v>
      </c>
      <c r="B13" s="86"/>
      <c r="C13" s="86"/>
      <c r="D13" s="86"/>
      <c r="E13" s="86"/>
      <c r="F13" s="86"/>
      <c r="G13" s="86"/>
      <c r="H13" s="86"/>
      <c r="I13" s="86"/>
      <c r="J13" s="79"/>
      <c r="K13" s="79"/>
      <c r="L13" s="65"/>
      <c r="M13" s="65"/>
      <c r="S13" s="83" t="s">
        <v>71</v>
      </c>
      <c r="T13" s="78">
        <v>20</v>
      </c>
    </row>
    <row r="14" spans="1:20" ht="19.5" customHeight="1">
      <c r="A14" s="190" t="s">
        <v>35</v>
      </c>
      <c r="B14" s="191"/>
      <c r="C14" s="192"/>
      <c r="D14" s="193" t="s">
        <v>34</v>
      </c>
      <c r="E14" s="194"/>
      <c r="F14" s="29" t="s">
        <v>33</v>
      </c>
      <c r="G14" s="29" t="s">
        <v>14</v>
      </c>
      <c r="H14" s="30"/>
      <c r="I14" s="22" t="s">
        <v>96</v>
      </c>
      <c r="J14" s="28"/>
      <c r="K14" s="79"/>
      <c r="M14" s="65"/>
      <c r="S14" s="83" t="s">
        <v>11</v>
      </c>
      <c r="T14" s="78">
        <v>40</v>
      </c>
    </row>
    <row r="15" spans="1:20" ht="19.5" customHeight="1">
      <c r="A15" s="87" t="s">
        <v>32</v>
      </c>
      <c r="B15" s="24">
        <v>0</v>
      </c>
      <c r="C15" s="88" t="s">
        <v>90</v>
      </c>
      <c r="D15" s="18">
        <v>1.516</v>
      </c>
      <c r="E15" s="18">
        <v>1.516</v>
      </c>
      <c r="F15" s="16">
        <f t="shared" ref="F15:F20" si="0">IF(OR(D15="",E15=""),"",AVERAGE(D15:E15)/AVERAGE($D$15:$E$15))</f>
        <v>1</v>
      </c>
      <c r="G15" s="15" t="str">
        <f t="shared" ref="G15:G20" si="1">IF(OR(D15="",E15=""),"",IF(D15=E15,"0,00%",STDEV(D15:E15)/AVERAGE(D15:E15)))</f>
        <v>0,00%</v>
      </c>
      <c r="H15" s="31"/>
      <c r="I15" s="23"/>
      <c r="J15" s="28"/>
      <c r="K15" s="79"/>
      <c r="M15" s="65"/>
      <c r="S15" s="77" t="s">
        <v>77</v>
      </c>
      <c r="T15" s="78">
        <v>10</v>
      </c>
    </row>
    <row r="16" spans="1:20" ht="19.5" customHeight="1">
      <c r="A16" s="87" t="s">
        <v>31</v>
      </c>
      <c r="B16" s="25">
        <v>0.05</v>
      </c>
      <c r="C16" s="88" t="s">
        <v>90</v>
      </c>
      <c r="D16" s="19">
        <v>1.1020000000000001</v>
      </c>
      <c r="E16" s="19">
        <v>1.008</v>
      </c>
      <c r="F16" s="16">
        <f t="shared" si="0"/>
        <v>0.69591029023746709</v>
      </c>
      <c r="G16" s="15">
        <f t="shared" si="1"/>
        <v>6.3002879082024177E-2</v>
      </c>
      <c r="H16" s="31"/>
      <c r="I16" s="23">
        <f t="shared" ref="I16:I20" si="2">LN(B16)</f>
        <v>-2.9957322735539909</v>
      </c>
      <c r="J16" s="28"/>
      <c r="K16" s="79"/>
      <c r="M16" s="65"/>
      <c r="S16" s="83" t="s">
        <v>79</v>
      </c>
      <c r="T16" s="84">
        <v>20</v>
      </c>
    </row>
    <row r="17" spans="1:20" ht="19.5" customHeight="1">
      <c r="A17" s="87" t="s">
        <v>30</v>
      </c>
      <c r="B17" s="25">
        <v>0.15</v>
      </c>
      <c r="C17" s="88" t="s">
        <v>90</v>
      </c>
      <c r="D17" s="18">
        <v>0.76</v>
      </c>
      <c r="E17" s="18">
        <v>0.85399999999999998</v>
      </c>
      <c r="F17" s="16">
        <f t="shared" si="0"/>
        <v>0.53232189973614774</v>
      </c>
      <c r="G17" s="15">
        <f t="shared" si="1"/>
        <v>8.2364358651221145E-2</v>
      </c>
      <c r="H17" s="31"/>
      <c r="I17" s="23">
        <f t="shared" si="2"/>
        <v>-1.8971199848858813</v>
      </c>
      <c r="J17" s="28"/>
      <c r="K17" s="79"/>
      <c r="M17" s="65"/>
      <c r="S17" s="83" t="s">
        <v>78</v>
      </c>
      <c r="T17" s="78">
        <v>10</v>
      </c>
    </row>
    <row r="18" spans="1:20" ht="19.5" customHeight="1">
      <c r="A18" s="87" t="s">
        <v>29</v>
      </c>
      <c r="B18" s="26">
        <v>0.3</v>
      </c>
      <c r="C18" s="88" t="s">
        <v>90</v>
      </c>
      <c r="D18" s="17">
        <v>0.45600000000000002</v>
      </c>
      <c r="E18" s="17">
        <v>0.45600000000000002</v>
      </c>
      <c r="F18" s="16">
        <f t="shared" si="0"/>
        <v>0.30079155672823221</v>
      </c>
      <c r="G18" s="15" t="str">
        <f t="shared" si="1"/>
        <v>0,00%</v>
      </c>
      <c r="H18" s="31"/>
      <c r="I18" s="23">
        <f t="shared" si="2"/>
        <v>-1.2039728043259361</v>
      </c>
      <c r="J18" s="28"/>
      <c r="K18" s="79"/>
      <c r="M18" s="65"/>
      <c r="S18" s="83" t="s">
        <v>58</v>
      </c>
      <c r="T18" s="84">
        <v>24</v>
      </c>
    </row>
    <row r="19" spans="1:20" ht="19.5" customHeight="1">
      <c r="A19" s="87" t="s">
        <v>28</v>
      </c>
      <c r="B19" s="26">
        <v>0.6</v>
      </c>
      <c r="C19" s="88" t="s">
        <v>90</v>
      </c>
      <c r="D19" s="17">
        <v>0.26900000000000002</v>
      </c>
      <c r="E19" s="17">
        <v>0.26</v>
      </c>
      <c r="F19" s="16">
        <f t="shared" si="0"/>
        <v>0.17447229551451188</v>
      </c>
      <c r="G19" s="15">
        <f t="shared" si="1"/>
        <v>2.4060344161357022E-2</v>
      </c>
      <c r="H19" s="31"/>
      <c r="I19" s="23">
        <f t="shared" si="2"/>
        <v>-0.51082562376599072</v>
      </c>
      <c r="J19" s="28"/>
      <c r="K19" s="79"/>
      <c r="M19" s="65"/>
      <c r="S19" s="73" t="s">
        <v>80</v>
      </c>
      <c r="T19" s="73">
        <v>60</v>
      </c>
    </row>
    <row r="20" spans="1:20" ht="19.5" customHeight="1">
      <c r="A20" s="87" t="s">
        <v>27</v>
      </c>
      <c r="B20" s="26">
        <v>1.8</v>
      </c>
      <c r="C20" s="88" t="s">
        <v>90</v>
      </c>
      <c r="D20" s="17">
        <v>0.13500000000000001</v>
      </c>
      <c r="E20" s="17">
        <v>0.13500000000000001</v>
      </c>
      <c r="F20" s="16">
        <f t="shared" si="0"/>
        <v>8.9050131926121379E-2</v>
      </c>
      <c r="G20" s="15" t="str">
        <f t="shared" si="1"/>
        <v>0,00%</v>
      </c>
      <c r="H20" s="31"/>
      <c r="I20" s="23">
        <f t="shared" si="2"/>
        <v>0.58778666490211906</v>
      </c>
      <c r="J20" s="28"/>
      <c r="K20" s="79"/>
      <c r="M20" s="65"/>
      <c r="S20" s="73" t="s">
        <v>13</v>
      </c>
      <c r="T20" s="73">
        <v>50</v>
      </c>
    </row>
    <row r="21" spans="1:20" ht="21" customHeight="1">
      <c r="A21" s="27"/>
      <c r="B21" s="27"/>
      <c r="C21" s="27"/>
      <c r="D21" s="27"/>
      <c r="E21" s="14" t="s">
        <v>26</v>
      </c>
      <c r="F21" s="32">
        <f>IF(AND(0.5&lt;=F16,0.5&gt;F17),$F$25,IF(AND(0.5&lt;=F17,0.5&gt;F18),$F$26,IF(AND(0.5&lt;F18,0.5&gt;F19),$F$27,"не определено")))</f>
        <v>0.16524007731336482</v>
      </c>
      <c r="G21" s="27"/>
      <c r="H21" s="27"/>
      <c r="I21" s="27"/>
      <c r="J21" s="28"/>
      <c r="K21" s="28"/>
      <c r="L21" s="1"/>
      <c r="M21" s="1"/>
      <c r="N21" s="27"/>
      <c r="O21" s="27"/>
      <c r="S21" s="89"/>
      <c r="T21" s="90"/>
    </row>
    <row r="22" spans="1:20" ht="13.5" hidden="1" customHeight="1">
      <c r="A22" s="27"/>
      <c r="B22" s="33"/>
      <c r="C22" s="34" t="s">
        <v>25</v>
      </c>
      <c r="D22" s="34" t="s">
        <v>24</v>
      </c>
      <c r="E22" s="21" t="s">
        <v>23</v>
      </c>
      <c r="F22" s="35" t="s">
        <v>91</v>
      </c>
      <c r="G22" s="33"/>
      <c r="H22" s="27"/>
      <c r="I22" s="27"/>
      <c r="J22" s="28"/>
      <c r="K22" s="28"/>
      <c r="L22" s="1"/>
      <c r="M22" s="1"/>
      <c r="N22" s="27"/>
      <c r="O22" s="27"/>
      <c r="S22" s="89"/>
      <c r="T22" s="91"/>
    </row>
    <row r="23" spans="1:20" ht="27" hidden="1" customHeight="1">
      <c r="A23" s="27"/>
      <c r="B23" s="13"/>
      <c r="C23" s="10" t="s">
        <v>25</v>
      </c>
      <c r="D23" s="11" t="s">
        <v>24</v>
      </c>
      <c r="E23" s="11" t="s">
        <v>23</v>
      </c>
      <c r="F23" s="11" t="s">
        <v>22</v>
      </c>
      <c r="G23" s="12"/>
      <c r="H23" s="27"/>
      <c r="I23" s="12"/>
      <c r="J23" s="28"/>
      <c r="K23" s="28"/>
      <c r="L23" s="1"/>
      <c r="M23" s="1"/>
      <c r="N23" s="27"/>
      <c r="O23" s="27"/>
      <c r="S23" s="92" t="s">
        <v>13</v>
      </c>
      <c r="T23" s="91">
        <v>1</v>
      </c>
    </row>
    <row r="24" spans="1:20" ht="41.25" hidden="1" customHeight="1">
      <c r="A24" s="27"/>
      <c r="B24" s="11" t="s">
        <v>21</v>
      </c>
      <c r="C24" s="7">
        <f>SLOPE(F16:F19,I16:I19)</f>
        <v>-0.21725914169244942</v>
      </c>
      <c r="D24" s="7">
        <f>INTERCEPT(F16:F19,I16:I19)</f>
        <v>6.6980881364234079E-2</v>
      </c>
      <c r="E24" s="7">
        <f>SQRT(-CORREL(F16:F19,I16:I19))</f>
        <v>0.99366937871449323</v>
      </c>
      <c r="F24" s="7">
        <f t="shared" ref="F24:F28" si="3">EXP((0.5-D24)/C24)</f>
        <v>0.13627237386092586</v>
      </c>
      <c r="G24" s="6"/>
      <c r="H24" s="27"/>
      <c r="I24" s="6"/>
      <c r="J24" s="28"/>
      <c r="K24" s="28"/>
      <c r="L24" s="1"/>
      <c r="M24" s="1"/>
      <c r="N24" s="27"/>
      <c r="O24" s="27"/>
      <c r="S24" s="93"/>
      <c r="T24" s="93"/>
    </row>
    <row r="25" spans="1:20" ht="1.5" hidden="1" customHeight="1">
      <c r="A25" s="27"/>
      <c r="B25" s="10" t="s">
        <v>20</v>
      </c>
      <c r="C25" s="7">
        <f>SLOPE(F16:F17,I16:I17)</f>
        <v>-0.14890457005505003</v>
      </c>
      <c r="D25" s="7">
        <f>INTERCEPT(F16:F17,I16:I17)</f>
        <v>0.24983206404387259</v>
      </c>
      <c r="E25" s="7">
        <f>CORREL(F16:F17,I16:I17)</f>
        <v>-1</v>
      </c>
      <c r="F25" s="7">
        <f t="shared" si="3"/>
        <v>0.1863636400050587</v>
      </c>
      <c r="G25" s="6"/>
      <c r="H25" s="27"/>
      <c r="I25" s="6"/>
      <c r="J25" s="28"/>
      <c r="K25" s="28"/>
      <c r="L25" s="1"/>
      <c r="M25" s="1"/>
      <c r="N25" s="27"/>
      <c r="O25" s="27"/>
      <c r="S25" s="93"/>
      <c r="T25" s="93"/>
    </row>
    <row r="26" spans="1:20" ht="0.75" hidden="1" customHeight="1">
      <c r="A26" s="27"/>
      <c r="B26" s="10" t="s">
        <v>19</v>
      </c>
      <c r="C26" s="7">
        <f>SLOPE(F17:F18,I17:I18)</f>
        <v>-0.33402767767284047</v>
      </c>
      <c r="D26" s="7">
        <f>INTERCEPT(F17:F18,I17:I18)</f>
        <v>-0.10136868308201735</v>
      </c>
      <c r="E26" s="7">
        <f>CORREL(F17:F18,I17:I18)</f>
        <v>-1</v>
      </c>
      <c r="F26" s="7">
        <f t="shared" si="3"/>
        <v>0.16524007731336482</v>
      </c>
      <c r="G26" s="6"/>
      <c r="H26" s="27"/>
      <c r="I26" s="6"/>
      <c r="J26" s="28"/>
      <c r="K26" s="28"/>
      <c r="L26" s="1"/>
      <c r="M26" s="1"/>
      <c r="N26" s="27"/>
      <c r="O26" s="27"/>
      <c r="S26" s="93"/>
      <c r="T26" s="93"/>
    </row>
    <row r="27" spans="1:20" ht="38.25" hidden="1" customHeight="1">
      <c r="A27" s="27"/>
      <c r="B27" s="8" t="s">
        <v>18</v>
      </c>
      <c r="C27" s="7">
        <f>SLOPE(F18:F19,I18:I19)</f>
        <v>-0.18224017172179188</v>
      </c>
      <c r="D27" s="7">
        <f>INTERCEPT(F18:F19,I18:I19)</f>
        <v>8.1379346119506285E-2</v>
      </c>
      <c r="E27" s="7">
        <f>CORREL(F18:F19,I18:I19)</f>
        <v>-1</v>
      </c>
      <c r="F27" s="7">
        <f t="shared" si="3"/>
        <v>0.10055180656194672</v>
      </c>
      <c r="G27" s="6"/>
      <c r="H27" s="27"/>
      <c r="I27" s="6"/>
      <c r="J27" s="28"/>
      <c r="K27" s="28"/>
      <c r="L27" s="1"/>
      <c r="M27" s="1"/>
      <c r="N27" s="27"/>
      <c r="O27" s="27"/>
      <c r="S27" s="93"/>
      <c r="T27" s="93"/>
    </row>
    <row r="28" spans="1:20" ht="110.25" hidden="1" customHeight="1">
      <c r="A28" s="9"/>
      <c r="B28" s="8" t="s">
        <v>17</v>
      </c>
      <c r="C28" s="7">
        <f>SLOPE(F19:F20,I19:I20)</f>
        <v>-7.7754604121487755E-2</v>
      </c>
      <c r="D28" s="7">
        <f>INTERCEPT(F19:F20,I19:I20)</f>
        <v>0.13475325136347521</v>
      </c>
      <c r="E28" s="7">
        <f>CORREL(F19:F20,I19:I20)</f>
        <v>-1</v>
      </c>
      <c r="F28" s="7">
        <f t="shared" si="3"/>
        <v>9.1186892272093548E-3</v>
      </c>
      <c r="G28" s="6"/>
      <c r="H28" s="27"/>
      <c r="I28" s="6"/>
      <c r="J28" s="28"/>
      <c r="K28" s="28"/>
      <c r="L28" s="1"/>
      <c r="M28" s="1"/>
      <c r="N28" s="27"/>
      <c r="O28" s="27"/>
      <c r="S28" s="93"/>
      <c r="T28" s="93"/>
    </row>
    <row r="29" spans="1:20" ht="20.25" customHeight="1">
      <c r="A29" s="9"/>
      <c r="B29" s="20"/>
      <c r="C29" s="6"/>
      <c r="D29" s="6"/>
      <c r="E29" s="6"/>
      <c r="F29" s="6"/>
      <c r="G29" s="6"/>
      <c r="H29" s="27"/>
      <c r="I29" s="6"/>
      <c r="J29" s="28"/>
      <c r="K29" s="28"/>
      <c r="L29" s="1"/>
      <c r="M29" s="1"/>
      <c r="N29" s="27"/>
      <c r="O29" s="27"/>
      <c r="S29" s="93"/>
      <c r="T29" s="93"/>
    </row>
    <row r="30" spans="1:20" s="70" customFormat="1" ht="12.75" customHeight="1">
      <c r="A30" s="2" t="s">
        <v>95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65"/>
      <c r="Q30" s="65"/>
    </row>
    <row r="31" spans="1:20" ht="56.25" customHeight="1">
      <c r="A31" s="94" t="s">
        <v>4</v>
      </c>
      <c r="B31" s="188" t="s">
        <v>5</v>
      </c>
      <c r="C31" s="189"/>
      <c r="D31" s="188" t="s">
        <v>82</v>
      </c>
      <c r="E31" s="189"/>
      <c r="F31" s="95" t="s">
        <v>16</v>
      </c>
      <c r="G31" s="96" t="s">
        <v>15</v>
      </c>
      <c r="H31" s="95" t="s">
        <v>14</v>
      </c>
      <c r="I31" s="97" t="s">
        <v>92</v>
      </c>
      <c r="J31" s="98" t="s">
        <v>6</v>
      </c>
      <c r="K31" s="99" t="s">
        <v>7</v>
      </c>
      <c r="L31" s="98" t="s">
        <v>93</v>
      </c>
      <c r="M31" s="99" t="s">
        <v>81</v>
      </c>
      <c r="N31" s="100" t="s">
        <v>94</v>
      </c>
      <c r="O31" s="101" t="s">
        <v>8</v>
      </c>
    </row>
    <row r="32" spans="1:20" ht="20.100000000000001" customHeight="1">
      <c r="A32" s="164">
        <v>1</v>
      </c>
      <c r="B32" s="166">
        <v>1</v>
      </c>
      <c r="C32" s="167"/>
      <c r="D32" s="169" t="s">
        <v>71</v>
      </c>
      <c r="E32" s="170"/>
      <c r="F32" s="5">
        <v>0.112</v>
      </c>
      <c r="G32" s="4">
        <f t="shared" ref="G32:G63" si="4">IF(F32="","",IF((F32/AVERAGE($D$15:$E$15))=0,"",F32/AVERAGE($D$15:$E$15)))</f>
        <v>7.3878627968337732E-2</v>
      </c>
      <c r="H32" s="173">
        <f>IF(OR(F32="",F33=""),"",STDEV(F32:F33)/AVERAGE(F32:F33))</f>
        <v>0.43345864605243445</v>
      </c>
      <c r="I32" s="60">
        <f t="shared" ref="I32:I63" si="5">IF(G32="","",IF(G32&gt;$F$16,"Ниже предела",IF(G32&gt;$F$17,EXP((G32-$D$25)/$C$25),IF(G32&gt;$F$18,EXP((G32-$D$26)/$C$26),IF(G32&gt;$F$19,EXP((G32-$D$27)/$C$27),EXP((G32-$D$28)/$C$28))))))</f>
        <v>2.1878230189714665</v>
      </c>
      <c r="J32" s="175">
        <f>IF(D32="Молоко, молочные смеси, мороженое",10,IF(D32="Сгущенное молоко",40,IF(D32="Масло 50%",25,IF(D32="Масло 65, 67%",22.5,IF(D32="Масло 70, 72,5%",21.5,IF(D32="Масло 75, 78%",20.5,IF(D32="Масло 82,5, 84%",19.5,IF(D32="Сыворотка",20,IF(D32="Мясо, рыба",10,IF(D32="Готовые мясные продукты, жиры, субпрод.",20,IF(D32="Кисломолочные продукты, творог",10,IF(D32="Сыр",24,IF(D32="Яйца, порошок яичный",60,IF(D32="Мед",50,))))))))))))))</f>
        <v>20</v>
      </c>
      <c r="K32" s="3">
        <f>IF(I32="Ниже предела","",(I32/1000)*J32)</f>
        <v>4.3756460379429332E-2</v>
      </c>
      <c r="L32" s="156">
        <f>IF(OR(K32="",K33=""),"",AVERAGE(K32:K33))</f>
        <v>3.1324560338866547E-2</v>
      </c>
      <c r="M32" s="158" t="str">
        <f>IF(L32="","",IF(AND(D32="Молоко, молочные смеси, мороженое",L32&lt;=0.0005),"&lt;",IF(AND(D32="Сгущенное молоко",L32&lt;=0.004),"&lt;",IF(AND(D32="Масло 50%",L32&lt;=0.003),"&lt;",IF(AND(D32="Масло 65, 67%",L32&lt;=0.003),"&lt;",IF(AND(D32="Масло 70, 72,5%",L32&lt;=0.003),"&lt;",IF(AND(D32="Масло 75, 78%",L32&lt;=0.003),"&lt;",IF(AND(D32="Масло 82,5, 84%",L32&lt;=0.003),"&lt;",IF(AND(D32="Сыворотка",L32&lt;=0.003),"&lt;",IF(AND(D32="Мясо, рыба",L32&lt;=0.002),"&lt;",IF(AND(D32="Готовые мясные продукты, жиры, субпрод.",L32&lt;=0.005),"&lt;",IF(AND(D32="Кисломолочные продукты, творог",L32&lt;=0.002),"&lt;",IF(AND(D32="Сыр",L32&lt;=0.004),"&lt;",IF(AND(D32="Яйца, порошок яичный",L32&lt;=0.006),"&lt;",IF(AND(D32="Мед",L32&lt;=0.004),"&lt;","&gt;")))))))))))))))</f>
        <v>&gt;</v>
      </c>
      <c r="N32" s="160" t="str">
        <f>IF(M32="","",IF(L32&lt;=0.01,"Соответствует","Не соответствует"))</f>
        <v>Не соответствует</v>
      </c>
      <c r="O32" s="162"/>
    </row>
    <row r="33" spans="1:15" ht="20.100000000000001" customHeight="1">
      <c r="A33" s="165"/>
      <c r="B33" s="168"/>
      <c r="C33" s="163"/>
      <c r="D33" s="171"/>
      <c r="E33" s="172"/>
      <c r="F33" s="5">
        <v>0.21099999999999999</v>
      </c>
      <c r="G33" s="4">
        <f t="shared" si="4"/>
        <v>0.1391820580474934</v>
      </c>
      <c r="H33" s="174"/>
      <c r="I33" s="60">
        <f t="shared" si="5"/>
        <v>0.9446330149151877</v>
      </c>
      <c r="J33" s="176"/>
      <c r="K33" s="3">
        <f>IF(I33="Ниже предела","",(I33/1000)*J32)</f>
        <v>1.8892660298303755E-2</v>
      </c>
      <c r="L33" s="157"/>
      <c r="M33" s="159"/>
      <c r="N33" s="161"/>
      <c r="O33" s="163"/>
    </row>
    <row r="34" spans="1:15" ht="20.100000000000001" customHeight="1">
      <c r="A34" s="164">
        <v>2</v>
      </c>
      <c r="B34" s="166">
        <v>2</v>
      </c>
      <c r="C34" s="167"/>
      <c r="D34" s="169" t="s">
        <v>11</v>
      </c>
      <c r="E34" s="170"/>
      <c r="F34" s="5">
        <v>0.34300000000000003</v>
      </c>
      <c r="G34" s="4">
        <f t="shared" si="4"/>
        <v>0.22625329815303433</v>
      </c>
      <c r="H34" s="173">
        <f>IF(OR(F34="",F35=""),"",STDEV(F34:F35)/AVERAGE(F34:F35))</f>
        <v>4.6856473452120663E-2</v>
      </c>
      <c r="I34" s="60">
        <f t="shared" si="5"/>
        <v>0.45159854242898512</v>
      </c>
      <c r="J34" s="175">
        <f>IF(D34="Молоко, молочные смеси, мороженое",10,IF(D34="Сгущенное молоко",40,IF(D34="Масло 50%",25,IF(D34="Масло 65, 67%",22.5,IF(D34="Масло 70, 72,5%",21.5,IF(D34="Масло 75, 78%",20.5,IF(D34="Масло 82,5, 84%",19.5,IF(D34="Сыворотка",20,IF(D34="Мясо, рыба",10,IF(D34="Готовые мясные продукты, жиры, субпрод.",20,IF(D34="Кисломолочные продукты, творог",10,IF(D34="Сыр",24,IF(D34="Яйца, порошок яичный",60,IF(D34="Мед",50,))))))))))))))</f>
        <v>40</v>
      </c>
      <c r="K34" s="3">
        <f>IF(I34="Ниже предела","",(I34/1000)*J34)</f>
        <v>1.8063941697159407E-2</v>
      </c>
      <c r="L34" s="156">
        <f>IF(OR(K34="",K35=""),"",AVERAGE(K34:K35))</f>
        <v>1.8812573322174307E-2</v>
      </c>
      <c r="M34" s="158" t="str">
        <f>IF(L34="","",IF(AND(D34="Молоко, молочные смеси, мороженое",L34&lt;=0.0005),"&lt;",IF(AND(D34="Сгущенное молоко",L34&lt;=0.004),"&lt;",IF(AND(D34="Масло 50%",L34&lt;=0.003),"&lt;",IF(AND(D34="Масло 65, 67%",L34&lt;=0.003),"&lt;",IF(AND(D34="Масло 70, 72,5%",L34&lt;=0.003),"&lt;",IF(AND(D34="Масло 75, 78%",L34&lt;=0.003),"&lt;",IF(AND(D34="Масло 82,5, 84%",L34&lt;=0.003),"&lt;",IF(AND(D34="Сыворотка",L34&lt;=0.003),"&lt;",IF(AND(D34="Мясо, рыба",L34&lt;=0.002),"&lt;",IF(AND(D34="Готовые мясные продукты, жиры, субпрод.",L34&lt;=0.005),"&lt;",IF(AND(D34="Кисломолочные продукты, творог",L34&lt;=0.002),"&lt;",IF(AND(D34="Сыр",L34&lt;=0.004),"&lt;",IF(AND(D34="Яйца, порошок яичный",L34&lt;=0.006),"&lt;",IF(AND(D34="Мед",L34&lt;=0.004),"&lt;","&gt;")))))))))))))))</f>
        <v>&gt;</v>
      </c>
      <c r="N34" s="160" t="str">
        <f>IF(M34="","",IF(L34&lt;=0.01,"Соответствует","Не соответствует"))</f>
        <v>Не соответствует</v>
      </c>
      <c r="O34" s="162"/>
    </row>
    <row r="35" spans="1:15" ht="20.100000000000001" customHeight="1">
      <c r="A35" s="165"/>
      <c r="B35" s="168"/>
      <c r="C35" s="163"/>
      <c r="D35" s="171"/>
      <c r="E35" s="172"/>
      <c r="F35" s="5">
        <v>0.32100000000000001</v>
      </c>
      <c r="G35" s="4">
        <f t="shared" si="4"/>
        <v>0.21174142480211083</v>
      </c>
      <c r="H35" s="174"/>
      <c r="I35" s="60">
        <f t="shared" si="5"/>
        <v>0.48903012367973009</v>
      </c>
      <c r="J35" s="176"/>
      <c r="K35" s="3">
        <f>IF(I35="Ниже предела","",(I35/1000)*J34)</f>
        <v>1.9561204947189204E-2</v>
      </c>
      <c r="L35" s="157"/>
      <c r="M35" s="159"/>
      <c r="N35" s="161"/>
      <c r="O35" s="163"/>
    </row>
    <row r="36" spans="1:15" ht="20.100000000000001" customHeight="1">
      <c r="A36" s="164">
        <v>3</v>
      </c>
      <c r="B36" s="166">
        <v>3</v>
      </c>
      <c r="C36" s="167"/>
      <c r="D36" s="169" t="s">
        <v>13</v>
      </c>
      <c r="E36" s="170"/>
      <c r="F36" s="5">
        <v>0.222</v>
      </c>
      <c r="G36" s="4">
        <f t="shared" si="4"/>
        <v>0.14643799472295516</v>
      </c>
      <c r="H36" s="173">
        <f>IF(OR(F36="",F37=""),"",STDEV(F36:F37)/AVERAGE(F36:F37))</f>
        <v>3.5926903432110996E-2</v>
      </c>
      <c r="I36" s="60">
        <f t="shared" si="5"/>
        <v>0.86046943047983915</v>
      </c>
      <c r="J36" s="175">
        <f>IF(D36="Молоко, молочные смеси, мороженое",10,IF(D36="Сгущенное молоко",40,IF(D36="Масло 50%",25,IF(D36="Масло 65, 67%",22.5,IF(D36="Масло 70, 72,5%",21.5,IF(D36="Масло 75, 78%",20.5,IF(D36="Масло 82,5, 84%",19.5,IF(D36="Сыворотка",20,IF(D36="Мясо, рыба",10,IF(D36="Готовые мясные продукты, жиры, субпрод.",20,IF(D36="Кисломолочные продукты, творог",10,IF(D36="Сыр",24,IF(D36="Яйца, порошок яичный",60,IF(D36="Мед",50,))))))))))))))</f>
        <v>50</v>
      </c>
      <c r="K36" s="3">
        <f>IF(I36="Ниже предела","",(I36/1000)*J36)</f>
        <v>4.3023471523991955E-2</v>
      </c>
      <c r="L36" s="156">
        <f>IF(OR(K36="",K37=""),"",AVERAGE(K36:K37))</f>
        <v>4.512756113487567E-2</v>
      </c>
      <c r="M36" s="158" t="str">
        <f>IF(L36="","",IF(AND(D36="Молоко, молочные смеси, мороженое",L36&lt;=0.0005),"&lt;",IF(AND(D36="Сгущенное молоко",L36&lt;=0.004),"&lt;",IF(AND(D36="Масло 50%",L36&lt;=0.003),"&lt;",IF(AND(D36="Масло 65, 67%",L36&lt;=0.003),"&lt;",IF(AND(D36="Масло 70, 72,5%",L36&lt;=0.003),"&lt;",IF(AND(D36="Масло 75, 78%",L36&lt;=0.003),"&lt;",IF(AND(D36="Масло 82,5, 84%",L36&lt;=0.003),"&lt;",IF(AND(D36="Сыворотка",L36&lt;=0.003),"&lt;",IF(AND(D36="Мясо, рыба",L36&lt;=0.002),"&lt;",IF(AND(D36="Готовые мясные продукты, жиры, субпрод.",L36&lt;=0.005),"&lt;",IF(AND(D36="Кисломолочные продукты, творог",L36&lt;=0.002),"&lt;",IF(AND(D36="Сыр",L36&lt;=0.004),"&lt;",IF(AND(D36="Яйца, порошок яичный",L36&lt;=0.006),"&lt;",IF(AND(D36="Мед",L36&lt;=0.004),"&lt;","&gt;")))))))))))))))</f>
        <v>&gt;</v>
      </c>
      <c r="N36" s="160" t="str">
        <f>IF(M36="","",IF(L36&lt;=0.01,"Соответствует","Не соответствует"))</f>
        <v>Не соответствует</v>
      </c>
      <c r="O36" s="162"/>
    </row>
    <row r="37" spans="1:15" ht="20.100000000000001" customHeight="1">
      <c r="A37" s="165"/>
      <c r="B37" s="168"/>
      <c r="C37" s="163"/>
      <c r="D37" s="171"/>
      <c r="E37" s="172"/>
      <c r="F37" s="5">
        <v>0.21099999999999999</v>
      </c>
      <c r="G37" s="4">
        <f t="shared" si="4"/>
        <v>0.1391820580474934</v>
      </c>
      <c r="H37" s="174"/>
      <c r="I37" s="60">
        <f t="shared" si="5"/>
        <v>0.9446330149151877</v>
      </c>
      <c r="J37" s="176"/>
      <c r="K37" s="3">
        <f>IF(I37="Ниже предела","",(I37/1000)*J36)</f>
        <v>4.7231650745759385E-2</v>
      </c>
      <c r="L37" s="157"/>
      <c r="M37" s="159"/>
      <c r="N37" s="161"/>
      <c r="O37" s="163"/>
    </row>
    <row r="38" spans="1:15" ht="20.100000000000001" customHeight="1">
      <c r="A38" s="164">
        <v>4</v>
      </c>
      <c r="B38" s="166">
        <v>4</v>
      </c>
      <c r="C38" s="167"/>
      <c r="D38" s="169" t="s">
        <v>11</v>
      </c>
      <c r="E38" s="170"/>
      <c r="F38" s="5">
        <v>0.34300000000000003</v>
      </c>
      <c r="G38" s="4">
        <f t="shared" si="4"/>
        <v>0.22625329815303433</v>
      </c>
      <c r="H38" s="173">
        <f>IF(OR(F38="",F39=""),"",STDEV(F38:F39)/AVERAGE(F38:F39))</f>
        <v>4.6856473452120663E-2</v>
      </c>
      <c r="I38" s="60">
        <f t="shared" si="5"/>
        <v>0.45159854242898512</v>
      </c>
      <c r="J38" s="175">
        <f>IF(D38="Молоко, молочные смеси, мороженое",10,IF(D38="Сгущенное молоко",40,IF(D38="Масло 50%",25,IF(D38="Масло 65, 67%",22.5,IF(D38="Масло 70, 72,5%",21.5,IF(D38="Масло 75, 78%",20.5,IF(D38="Масло 82,5, 84%",19.5,IF(D38="Сыворотка",20,IF(D38="Мясо, рыба",10,IF(D38="Готовые мясные продукты, жиры, субпрод.",20,IF(D38="Кисломолочные продукты, творог",10,IF(D38="Сыр",24,IF(D38="Яйца, порошок яичный",60,IF(D38="Мед",50,))))))))))))))</f>
        <v>40</v>
      </c>
      <c r="K38" s="3">
        <f>IF(I38="Ниже предела","",(I38/1000)*J38)</f>
        <v>1.8063941697159407E-2</v>
      </c>
      <c r="L38" s="156">
        <f>IF(OR(K38="",K39=""),"",AVERAGE(K38:K39))</f>
        <v>1.8812573322174307E-2</v>
      </c>
      <c r="M38" s="158" t="str">
        <f>IF(L38="","",IF(AND(D38="Молоко, молочные смеси, мороженое",L38&lt;=0.0005),"&lt;",IF(AND(D38="Сгущенное молоко",L38&lt;=0.004),"&lt;",IF(AND(D38="Масло 50%",L38&lt;=0.003),"&lt;",IF(AND(D38="Масло 65, 67%",L38&lt;=0.003),"&lt;",IF(AND(D38="Масло 70, 72,5%",L38&lt;=0.003),"&lt;",IF(AND(D38="Масло 75, 78%",L38&lt;=0.003),"&lt;",IF(AND(D38="Масло 82,5, 84%",L38&lt;=0.003),"&lt;",IF(AND(D38="Сыворотка",L38&lt;=0.003),"&lt;",IF(AND(D38="Мясо, рыба",L38&lt;=0.002),"&lt;",IF(AND(D38="Готовые мясные продукты, жиры, субпрод.",L38&lt;=0.005),"&lt;",IF(AND(D38="Кисломолочные продукты, творог",L38&lt;=0.002),"&lt;",IF(AND(D38="Сыр",L38&lt;=0.004),"&lt;",IF(AND(D38="Яйца, порошок яичный",L38&lt;=0.006),"&lt;",IF(AND(D38="Мед",L38&lt;=0.004),"&lt;","&gt;")))))))))))))))</f>
        <v>&gt;</v>
      </c>
      <c r="N38" s="160" t="str">
        <f>IF(M38="","",IF(L38&lt;=0.01,"Соответствует","Не соответствует"))</f>
        <v>Не соответствует</v>
      </c>
      <c r="O38" s="162"/>
    </row>
    <row r="39" spans="1:15" ht="20.100000000000001" customHeight="1">
      <c r="A39" s="165"/>
      <c r="B39" s="168"/>
      <c r="C39" s="163"/>
      <c r="D39" s="171"/>
      <c r="E39" s="172"/>
      <c r="F39" s="5">
        <v>0.32100000000000001</v>
      </c>
      <c r="G39" s="4">
        <f t="shared" si="4"/>
        <v>0.21174142480211083</v>
      </c>
      <c r="H39" s="174"/>
      <c r="I39" s="60">
        <f t="shared" si="5"/>
        <v>0.48903012367973009</v>
      </c>
      <c r="J39" s="176"/>
      <c r="K39" s="3">
        <f>IF(I39="Ниже предела","",(I39/1000)*J38)</f>
        <v>1.9561204947189204E-2</v>
      </c>
      <c r="L39" s="157"/>
      <c r="M39" s="159"/>
      <c r="N39" s="161"/>
      <c r="O39" s="163"/>
    </row>
    <row r="40" spans="1:15" ht="20.100000000000001" customHeight="1">
      <c r="A40" s="164">
        <v>5</v>
      </c>
      <c r="B40" s="166">
        <v>5</v>
      </c>
      <c r="C40" s="167"/>
      <c r="D40" s="169" t="s">
        <v>13</v>
      </c>
      <c r="E40" s="170"/>
      <c r="F40" s="5">
        <v>0.112</v>
      </c>
      <c r="G40" s="4">
        <f t="shared" si="4"/>
        <v>7.3878627968337732E-2</v>
      </c>
      <c r="H40" s="173">
        <f>IF(OR(F40="",F41=""),"",STDEV(F40:F41)/AVERAGE(F40:F41))</f>
        <v>0.43345864605243445</v>
      </c>
      <c r="I40" s="60">
        <f t="shared" si="5"/>
        <v>2.1878230189714665</v>
      </c>
      <c r="J40" s="175">
        <f>IF(D40="Молоко, молочные смеси, мороженое",10,IF(D40="Сгущенное молоко",40,IF(D40="Масло 50%",25,IF(D40="Масло 65, 67%",22.5,IF(D40="Масло 70, 72,5%",21.5,IF(D40="Масло 75, 78%",20.5,IF(D40="Масло 82,5, 84%",19.5,IF(D40="Сыворотка",20,IF(D40="Мясо, рыба",10,IF(D40="Готовые мясные продукты, жиры, субпрод.",20,IF(D40="Кисломолочные продукты, творог",10,IF(D40="Сыр",24,IF(D40="Яйца, порошок яичный",60,IF(D40="Мед",50,))))))))))))))</f>
        <v>50</v>
      </c>
      <c r="K40" s="3">
        <f>IF(I40="Ниже предела","",(I40/1000)*J40)</f>
        <v>0.10939115094857332</v>
      </c>
      <c r="L40" s="156">
        <f>IF(OR(K40="",K41=""),"",AVERAGE(K40:K41))</f>
        <v>7.8311400847166354E-2</v>
      </c>
      <c r="M40" s="158" t="str">
        <f>IF(L40="","",IF(AND(D40="Молоко, молочные смеси, мороженое",L40&lt;=0.0005),"&lt;",IF(AND(D40="Сгущенное молоко",L40&lt;=0.004),"&lt;",IF(AND(D40="Масло 50%",L40&lt;=0.003),"&lt;",IF(AND(D40="Масло 65, 67%",L40&lt;=0.003),"&lt;",IF(AND(D40="Масло 70, 72,5%",L40&lt;=0.003),"&lt;",IF(AND(D40="Масло 75, 78%",L40&lt;=0.003),"&lt;",IF(AND(D40="Масло 82,5, 84%",L40&lt;=0.003),"&lt;",IF(AND(D40="Сыворотка",L40&lt;=0.003),"&lt;",IF(AND(D40="Мясо, рыба",L40&lt;=0.002),"&lt;",IF(AND(D40="Готовые мясные продукты, жиры, субпрод.",L40&lt;=0.005),"&lt;",IF(AND(D40="Кисломолочные продукты, творог",L40&lt;=0.002),"&lt;",IF(AND(D40="Сыр",L40&lt;=0.004),"&lt;",IF(AND(D40="Яйца, порошок яичный",L40&lt;=0.006),"&lt;",IF(AND(D40="Мед",L40&lt;=0.004),"&lt;","&gt;")))))))))))))))</f>
        <v>&gt;</v>
      </c>
      <c r="N40" s="160" t="str">
        <f>IF(M40="","",IF(L40&lt;=0.01,"Соответствует","Не соответствует"))</f>
        <v>Не соответствует</v>
      </c>
      <c r="O40" s="162"/>
    </row>
    <row r="41" spans="1:15" ht="20.100000000000001" customHeight="1">
      <c r="A41" s="165"/>
      <c r="B41" s="168"/>
      <c r="C41" s="163"/>
      <c r="D41" s="171"/>
      <c r="E41" s="172"/>
      <c r="F41" s="5">
        <v>0.21099999999999999</v>
      </c>
      <c r="G41" s="4">
        <f t="shared" si="4"/>
        <v>0.1391820580474934</v>
      </c>
      <c r="H41" s="174"/>
      <c r="I41" s="60">
        <f t="shared" si="5"/>
        <v>0.9446330149151877</v>
      </c>
      <c r="J41" s="176"/>
      <c r="K41" s="3">
        <f>IF(I41="Ниже предела","",(I41/1000)*J40)</f>
        <v>4.7231650745759385E-2</v>
      </c>
      <c r="L41" s="157"/>
      <c r="M41" s="159"/>
      <c r="N41" s="161"/>
      <c r="O41" s="163"/>
    </row>
    <row r="42" spans="1:15" ht="20.100000000000001" customHeight="1">
      <c r="A42" s="164">
        <v>6</v>
      </c>
      <c r="B42" s="166">
        <v>6</v>
      </c>
      <c r="C42" s="167"/>
      <c r="D42" s="169" t="s">
        <v>13</v>
      </c>
      <c r="E42" s="170"/>
      <c r="F42" s="5">
        <v>0.34300000000000003</v>
      </c>
      <c r="G42" s="4">
        <f t="shared" si="4"/>
        <v>0.22625329815303433</v>
      </c>
      <c r="H42" s="173">
        <f>IF(OR(F42="",F43=""),"",STDEV(F42:F43)/AVERAGE(F42:F43))</f>
        <v>4.6856473452120663E-2</v>
      </c>
      <c r="I42" s="60">
        <f t="shared" si="5"/>
        <v>0.45159854242898512</v>
      </c>
      <c r="J42" s="175">
        <f>IF(D42="Молоко, молочные смеси, мороженое",10,IF(D42="Сгущенное молоко",40,IF(D42="Масло 50%",25,IF(D42="Масло 65, 67%",22.5,IF(D42="Масло 70, 72,5%",21.5,IF(D42="Масло 75, 78%",20.5,IF(D42="Масло 82,5, 84%",19.5,IF(D42="Сыворотка",20,IF(D42="Мясо, рыба",10,IF(D42="Готовые мясные продукты, жиры, субпрод.",20,IF(D42="Кисломолочные продукты, творог",10,IF(D42="Сыр",24,IF(D42="Яйца, порошок яичный",60,IF(D42="Мед",50,))))))))))))))</f>
        <v>50</v>
      </c>
      <c r="K42" s="3">
        <f>IF(I42="Ниже предела","",(I42/1000)*J42)</f>
        <v>2.2579927121449257E-2</v>
      </c>
      <c r="L42" s="156">
        <f>IF(OR(K42="",K43=""),"",AVERAGE(K42:K43))</f>
        <v>2.3515716652717879E-2</v>
      </c>
      <c r="M42" s="158" t="str">
        <f>IF(L42="","",IF(AND(D42="Молоко, молочные смеси, мороженое",L42&lt;=0.0005),"&lt;",IF(AND(D42="Сгущенное молоко",L42&lt;=0.004),"&lt;",IF(AND(D42="Масло 50%",L42&lt;=0.003),"&lt;",IF(AND(D42="Масло 65, 67%",L42&lt;=0.003),"&lt;",IF(AND(D42="Масло 70, 72,5%",L42&lt;=0.003),"&lt;",IF(AND(D42="Масло 75, 78%",L42&lt;=0.003),"&lt;",IF(AND(D42="Масло 82,5, 84%",L42&lt;=0.003),"&lt;",IF(AND(D42="Сыворотка",L42&lt;=0.003),"&lt;",IF(AND(D42="Мясо, рыба",L42&lt;=0.002),"&lt;",IF(AND(D42="Готовые мясные продукты, жиры, субпрод.",L42&lt;=0.005),"&lt;",IF(AND(D42="Кисломолочные продукты, творог",L42&lt;=0.002),"&lt;",IF(AND(D42="Сыр",L42&lt;=0.004),"&lt;",IF(AND(D42="Яйца, порошок яичный",L42&lt;=0.006),"&lt;",IF(AND(D42="Мед",L42&lt;=0.004),"&lt;","&gt;")))))))))))))))</f>
        <v>&gt;</v>
      </c>
      <c r="N42" s="160" t="str">
        <f>IF(M42="","",IF(L42&lt;=0.01,"Соответствует","Не соответствует"))</f>
        <v>Не соответствует</v>
      </c>
      <c r="O42" s="162"/>
    </row>
    <row r="43" spans="1:15" ht="20.100000000000001" customHeight="1">
      <c r="A43" s="165"/>
      <c r="B43" s="168"/>
      <c r="C43" s="163"/>
      <c r="D43" s="171"/>
      <c r="E43" s="172"/>
      <c r="F43" s="5">
        <v>0.32100000000000001</v>
      </c>
      <c r="G43" s="4">
        <f t="shared" si="4"/>
        <v>0.21174142480211083</v>
      </c>
      <c r="H43" s="174"/>
      <c r="I43" s="60">
        <f t="shared" si="5"/>
        <v>0.48903012367973009</v>
      </c>
      <c r="J43" s="176"/>
      <c r="K43" s="3">
        <f>IF(I43="Ниже предела","",(I43/1000)*J42)</f>
        <v>2.4451506183986504E-2</v>
      </c>
      <c r="L43" s="157"/>
      <c r="M43" s="159"/>
      <c r="N43" s="161"/>
      <c r="O43" s="163"/>
    </row>
    <row r="44" spans="1:15" ht="20.100000000000001" customHeight="1">
      <c r="A44" s="164">
        <v>7</v>
      </c>
      <c r="B44" s="166">
        <v>7</v>
      </c>
      <c r="C44" s="167"/>
      <c r="D44" s="169" t="s">
        <v>13</v>
      </c>
      <c r="E44" s="170"/>
      <c r="F44" s="5">
        <v>0.112</v>
      </c>
      <c r="G44" s="4">
        <f t="shared" si="4"/>
        <v>7.3878627968337732E-2</v>
      </c>
      <c r="H44" s="173">
        <f>IF(OR(F44="",F45=""),"",STDEV(F44:F45)/AVERAGE(F44:F45))</f>
        <v>0.43345864605243445</v>
      </c>
      <c r="I44" s="60">
        <f t="shared" si="5"/>
        <v>2.1878230189714665</v>
      </c>
      <c r="J44" s="175">
        <f>IF(D44="Молоко, молочные смеси, мороженое",10,IF(D44="Сгущенное молоко",40,IF(D44="Масло 50%",25,IF(D44="Масло 65, 67%",22.5,IF(D44="Масло 70, 72,5%",21.5,IF(D44="Масло 75, 78%",20.5,IF(D44="Масло 82,5, 84%",19.5,IF(D44="Сыворотка",20,IF(D44="Мясо, рыба",10,IF(D44="Готовые мясные продукты, жиры, субпрод.",20,IF(D44="Кисломолочные продукты, творог",10,IF(D44="Сыр",24,IF(D44="Яйца, порошок яичный",60,IF(D44="Мед",50,))))))))))))))</f>
        <v>50</v>
      </c>
      <c r="K44" s="3">
        <f>IF(I44="Ниже предела","",(I44/1000)*J44)</f>
        <v>0.10939115094857332</v>
      </c>
      <c r="L44" s="156">
        <f>IF(OR(K44="",K45=""),"",AVERAGE(K44:K45))</f>
        <v>7.8311400847166354E-2</v>
      </c>
      <c r="M44" s="158" t="str">
        <f>IF(L44="","",IF(AND(D44="Молоко, молочные смеси, мороженое",L44&lt;=0.0005),"&lt;",IF(AND(D44="Сгущенное молоко",L44&lt;=0.004),"&lt;",IF(AND(D44="Масло 50%",L44&lt;=0.003),"&lt;",IF(AND(D44="Масло 65, 67%",L44&lt;=0.003),"&lt;",IF(AND(D44="Масло 70, 72,5%",L44&lt;=0.003),"&lt;",IF(AND(D44="Масло 75, 78%",L44&lt;=0.003),"&lt;",IF(AND(D44="Масло 82,5, 84%",L44&lt;=0.003),"&lt;",IF(AND(D44="Сыворотка",L44&lt;=0.003),"&lt;",IF(AND(D44="Мясо, рыба",L44&lt;=0.002),"&lt;",IF(AND(D44="Готовые мясные продукты, жиры, субпрод.",L44&lt;=0.005),"&lt;",IF(AND(D44="Кисломолочные продукты, творог",L44&lt;=0.002),"&lt;",IF(AND(D44="Сыр",L44&lt;=0.004),"&lt;",IF(AND(D44="Яйца, порошок яичный",L44&lt;=0.006),"&lt;",IF(AND(D44="Мед",L44&lt;=0.004),"&lt;","&gt;")))))))))))))))</f>
        <v>&gt;</v>
      </c>
      <c r="N44" s="160" t="str">
        <f>IF(M44="","",IF(L44&lt;=0.01,"Соответствует","Не соответствует"))</f>
        <v>Не соответствует</v>
      </c>
      <c r="O44" s="162"/>
    </row>
    <row r="45" spans="1:15" ht="20.100000000000001" customHeight="1">
      <c r="A45" s="165"/>
      <c r="B45" s="168"/>
      <c r="C45" s="163"/>
      <c r="D45" s="171"/>
      <c r="E45" s="172"/>
      <c r="F45" s="5">
        <v>0.21099999999999999</v>
      </c>
      <c r="G45" s="4">
        <f t="shared" si="4"/>
        <v>0.1391820580474934</v>
      </c>
      <c r="H45" s="174"/>
      <c r="I45" s="60">
        <f t="shared" si="5"/>
        <v>0.9446330149151877</v>
      </c>
      <c r="J45" s="176"/>
      <c r="K45" s="3">
        <f>IF(I45="Ниже предела","",(I45/1000)*J44)</f>
        <v>4.7231650745759385E-2</v>
      </c>
      <c r="L45" s="157"/>
      <c r="M45" s="159"/>
      <c r="N45" s="161"/>
      <c r="O45" s="163"/>
    </row>
    <row r="46" spans="1:15" ht="20.100000000000001" customHeight="1">
      <c r="A46" s="164">
        <v>8</v>
      </c>
      <c r="B46" s="166">
        <v>8</v>
      </c>
      <c r="C46" s="167"/>
      <c r="D46" s="169" t="s">
        <v>13</v>
      </c>
      <c r="E46" s="170"/>
      <c r="F46" s="5">
        <v>0.34300000000000003</v>
      </c>
      <c r="G46" s="4">
        <f t="shared" si="4"/>
        <v>0.22625329815303433</v>
      </c>
      <c r="H46" s="173">
        <f>IF(OR(F46="",F47=""),"",STDEV(F46:F47)/AVERAGE(F46:F47))</f>
        <v>4.6856473452120663E-2</v>
      </c>
      <c r="I46" s="60">
        <f t="shared" si="5"/>
        <v>0.45159854242898512</v>
      </c>
      <c r="J46" s="175">
        <f>IF(D46="Молоко, молочные смеси, мороженое",10,IF(D46="Сгущенное молоко",40,IF(D46="Масло 50%",25,IF(D46="Масло 65, 67%",22.5,IF(D46="Масло 70, 72,5%",21.5,IF(D46="Масло 75, 78%",20.5,IF(D46="Масло 82,5, 84%",19.5,IF(D46="Сыворотка",20,IF(D46="Мясо, рыба",10,IF(D46="Готовые мясные продукты, жиры, субпрод.",20,IF(D46="Кисломолочные продукты, творог",10,IF(D46="Сыр",24,IF(D46="Яйца, порошок яичный",60,IF(D46="Мед",50,))))))))))))))</f>
        <v>50</v>
      </c>
      <c r="K46" s="3">
        <f>IF(I46="Ниже предела","",(I46/1000)*J46)</f>
        <v>2.2579927121449257E-2</v>
      </c>
      <c r="L46" s="156">
        <f>IF(OR(K46="",K47=""),"",AVERAGE(K46:K47))</f>
        <v>2.3515716652717879E-2</v>
      </c>
      <c r="M46" s="158" t="str">
        <f>IF(L46="","",IF(AND(D46="Молоко, молочные смеси, мороженое",L46&lt;=0.0005),"&lt;",IF(AND(D46="Сгущенное молоко",L46&lt;=0.004),"&lt;",IF(AND(D46="Масло 50%",L46&lt;=0.003),"&lt;",IF(AND(D46="Масло 65, 67%",L46&lt;=0.003),"&lt;",IF(AND(D46="Масло 70, 72,5%",L46&lt;=0.003),"&lt;",IF(AND(D46="Масло 75, 78%",L46&lt;=0.003),"&lt;",IF(AND(D46="Масло 82,5, 84%",L46&lt;=0.003),"&lt;",IF(AND(D46="Сыворотка",L46&lt;=0.003),"&lt;",IF(AND(D46="Мясо, рыба",L46&lt;=0.002),"&lt;",IF(AND(D46="Готовые мясные продукты, жиры, субпрод.",L46&lt;=0.005),"&lt;",IF(AND(D46="Кисломолочные продукты, творог",L46&lt;=0.002),"&lt;",IF(AND(D46="Сыр",L46&lt;=0.004),"&lt;",IF(AND(D46="Яйца, порошок яичный",L46&lt;=0.006),"&lt;",IF(AND(D46="Мед",L46&lt;=0.004),"&lt;","&gt;")))))))))))))))</f>
        <v>&gt;</v>
      </c>
      <c r="N46" s="160" t="str">
        <f>IF(M46="","",IF(L46&lt;=0.01,"Соответствует","Не соответствует"))</f>
        <v>Не соответствует</v>
      </c>
      <c r="O46" s="162"/>
    </row>
    <row r="47" spans="1:15" ht="20.100000000000001" customHeight="1">
      <c r="A47" s="165"/>
      <c r="B47" s="168"/>
      <c r="C47" s="163"/>
      <c r="D47" s="171"/>
      <c r="E47" s="172"/>
      <c r="F47" s="5">
        <v>0.32100000000000001</v>
      </c>
      <c r="G47" s="4">
        <f t="shared" si="4"/>
        <v>0.21174142480211083</v>
      </c>
      <c r="H47" s="174"/>
      <c r="I47" s="60">
        <f t="shared" si="5"/>
        <v>0.48903012367973009</v>
      </c>
      <c r="J47" s="176"/>
      <c r="K47" s="3">
        <f>IF(I47="Ниже предела","",(I47/1000)*J46)</f>
        <v>2.4451506183986504E-2</v>
      </c>
      <c r="L47" s="157"/>
      <c r="M47" s="159"/>
      <c r="N47" s="161"/>
      <c r="O47" s="163"/>
    </row>
    <row r="48" spans="1:15" ht="20.100000000000001" customHeight="1">
      <c r="A48" s="164">
        <v>9</v>
      </c>
      <c r="B48" s="166">
        <v>9</v>
      </c>
      <c r="C48" s="167"/>
      <c r="D48" s="169" t="s">
        <v>13</v>
      </c>
      <c r="E48" s="170"/>
      <c r="F48" s="5">
        <v>0.112</v>
      </c>
      <c r="G48" s="4">
        <f t="shared" si="4"/>
        <v>7.3878627968337732E-2</v>
      </c>
      <c r="H48" s="173">
        <f>IF(OR(F48="",F49=""),"",STDEV(F48:F49)/AVERAGE(F48:F49))</f>
        <v>0.43345864605243445</v>
      </c>
      <c r="I48" s="60">
        <f t="shared" si="5"/>
        <v>2.1878230189714665</v>
      </c>
      <c r="J48" s="175">
        <f>IF(D48="Молоко, молочные смеси, мороженое",10,IF(D48="Сгущенное молоко",40,IF(D48="Масло 50%",25,IF(D48="Масло 65, 67%",22.5,IF(D48="Масло 70, 72,5%",21.5,IF(D48="Масло 75, 78%",20.5,IF(D48="Масло 82,5, 84%",19.5,IF(D48="Сыворотка",20,IF(D48="Мясо, рыба",10,IF(D48="Готовые мясные продукты, жиры, субпрод.",20,IF(D48="Кисломолочные продукты, творог",10,IF(D48="Сыр",24,IF(D48="Яйца, порошок яичный",60,IF(D48="Мед",50,))))))))))))))</f>
        <v>50</v>
      </c>
      <c r="K48" s="3">
        <f>IF(I48="Ниже предела","",(I48/1000)*J48)</f>
        <v>0.10939115094857332</v>
      </c>
      <c r="L48" s="156">
        <f>IF(OR(K48="",K49=""),"",AVERAGE(K48:K49))</f>
        <v>7.8311400847166354E-2</v>
      </c>
      <c r="M48" s="158" t="str">
        <f>IF(L48="","",IF(AND(D48="Молоко, молочные смеси, мороженое",L48&lt;=0.0005),"&lt;",IF(AND(D48="Сгущенное молоко",L48&lt;=0.004),"&lt;",IF(AND(D48="Масло 50%",L48&lt;=0.003),"&lt;",IF(AND(D48="Масло 65, 67%",L48&lt;=0.003),"&lt;",IF(AND(D48="Масло 70, 72,5%",L48&lt;=0.003),"&lt;",IF(AND(D48="Масло 75, 78%",L48&lt;=0.003),"&lt;",IF(AND(D48="Масло 82,5, 84%",L48&lt;=0.003),"&lt;",IF(AND(D48="Сыворотка",L48&lt;=0.003),"&lt;",IF(AND(D48="Мясо, рыба",L48&lt;=0.002),"&lt;",IF(AND(D48="Готовые мясные продукты, жиры, субпрод.",L48&lt;=0.005),"&lt;",IF(AND(D48="Кисломолочные продукты, творог",L48&lt;=0.002),"&lt;",IF(AND(D48="Сыр",L48&lt;=0.004),"&lt;",IF(AND(D48="Яйца, порошок яичный",L48&lt;=0.006),"&lt;",IF(AND(D48="Мед",L48&lt;=0.004),"&lt;","&gt;")))))))))))))))</f>
        <v>&gt;</v>
      </c>
      <c r="N48" s="160" t="str">
        <f>IF(M48="","",IF(L48&lt;=0.01,"Соответствует","Не соответствует"))</f>
        <v>Не соответствует</v>
      </c>
      <c r="O48" s="162"/>
    </row>
    <row r="49" spans="1:15" ht="20.100000000000001" customHeight="1">
      <c r="A49" s="165"/>
      <c r="B49" s="168"/>
      <c r="C49" s="163"/>
      <c r="D49" s="171"/>
      <c r="E49" s="172"/>
      <c r="F49" s="5">
        <v>0.21099999999999999</v>
      </c>
      <c r="G49" s="4">
        <f t="shared" si="4"/>
        <v>0.1391820580474934</v>
      </c>
      <c r="H49" s="174"/>
      <c r="I49" s="60">
        <f t="shared" si="5"/>
        <v>0.9446330149151877</v>
      </c>
      <c r="J49" s="176"/>
      <c r="K49" s="3">
        <f>IF(I49="Ниже предела","",(I49/1000)*J48)</f>
        <v>4.7231650745759385E-2</v>
      </c>
      <c r="L49" s="157"/>
      <c r="M49" s="159"/>
      <c r="N49" s="161"/>
      <c r="O49" s="163"/>
    </row>
    <row r="50" spans="1:15" ht="20.100000000000001" customHeight="1">
      <c r="A50" s="164">
        <v>10</v>
      </c>
      <c r="B50" s="166">
        <v>3</v>
      </c>
      <c r="C50" s="167"/>
      <c r="D50" s="169" t="s">
        <v>13</v>
      </c>
      <c r="E50" s="170"/>
      <c r="F50" s="5">
        <v>0.34300000000000003</v>
      </c>
      <c r="G50" s="4">
        <f t="shared" si="4"/>
        <v>0.22625329815303433</v>
      </c>
      <c r="H50" s="173">
        <f>IF(OR(F50="",F51=""),"",STDEV(F50:F51)/AVERAGE(F50:F51))</f>
        <v>4.6856473452120663E-2</v>
      </c>
      <c r="I50" s="60">
        <f t="shared" si="5"/>
        <v>0.45159854242898512</v>
      </c>
      <c r="J50" s="175">
        <f>IF(D50="Молоко, молочные смеси, мороженое",10,IF(D50="Сгущенное молоко",40,IF(D50="Масло 50%",25,IF(D50="Масло 65, 67%",22.5,IF(D50="Масло 70, 72,5%",21.5,IF(D50="Масло 75, 78%",20.5,IF(D50="Масло 82,5, 84%",19.5,IF(D50="Сыворотка",20,IF(D50="Мясо, рыба",10,IF(D50="Готовые мясные продукты, жиры, субпрод.",20,IF(D50="Кисломолочные продукты, творог",10,IF(D50="Сыр",24,IF(D50="Яйца, порошок яичный",60,IF(D50="Мед",50,))))))))))))))</f>
        <v>50</v>
      </c>
      <c r="K50" s="3">
        <f>IF(I50="Ниже предела","",(I50/1000)*J50)</f>
        <v>2.2579927121449257E-2</v>
      </c>
      <c r="L50" s="156">
        <f>IF(OR(K50="",K51=""),"",AVERAGE(K50:K51))</f>
        <v>2.3515716652717879E-2</v>
      </c>
      <c r="M50" s="158" t="str">
        <f>IF(L50="","",IF(AND(D50="Молоко, молочные смеси, мороженое",L50&lt;=0.0005),"&lt;",IF(AND(D50="Сгущенное молоко",L50&lt;=0.004),"&lt;",IF(AND(D50="Масло 50%",L50&lt;=0.003),"&lt;",IF(AND(D50="Масло 65, 67%",L50&lt;=0.003),"&lt;",IF(AND(D50="Масло 70, 72,5%",L50&lt;=0.003),"&lt;",IF(AND(D50="Масло 75, 78%",L50&lt;=0.003),"&lt;",IF(AND(D50="Масло 82,5, 84%",L50&lt;=0.003),"&lt;",IF(AND(D50="Сыворотка",L50&lt;=0.003),"&lt;",IF(AND(D50="Мясо, рыба",L50&lt;=0.002),"&lt;",IF(AND(D50="Готовые мясные продукты, жиры, субпрод.",L50&lt;=0.005),"&lt;",IF(AND(D50="Кисломолочные продукты, творог",L50&lt;=0.002),"&lt;",IF(AND(D50="Сыр",L50&lt;=0.004),"&lt;",IF(AND(D50="Яйца, порошок яичный",L50&lt;=0.006),"&lt;",IF(AND(D50="Мед",L50&lt;=0.004),"&lt;","&gt;")))))))))))))))</f>
        <v>&gt;</v>
      </c>
      <c r="N50" s="160" t="str">
        <f>IF(M50="","",IF(L50&lt;=0.01,"Соответствует","Не соответствует"))</f>
        <v>Не соответствует</v>
      </c>
      <c r="O50" s="162"/>
    </row>
    <row r="51" spans="1:15" ht="20.100000000000001" customHeight="1">
      <c r="A51" s="165"/>
      <c r="B51" s="168"/>
      <c r="C51" s="163"/>
      <c r="D51" s="171"/>
      <c r="E51" s="172"/>
      <c r="F51" s="5">
        <v>0.32100000000000001</v>
      </c>
      <c r="G51" s="4">
        <f t="shared" si="4"/>
        <v>0.21174142480211083</v>
      </c>
      <c r="H51" s="174"/>
      <c r="I51" s="60">
        <f t="shared" si="5"/>
        <v>0.48903012367973009</v>
      </c>
      <c r="J51" s="176"/>
      <c r="K51" s="3">
        <f>IF(I51="Ниже предела","",(I51/1000)*J50)</f>
        <v>2.4451506183986504E-2</v>
      </c>
      <c r="L51" s="157"/>
      <c r="M51" s="159"/>
      <c r="N51" s="161"/>
      <c r="O51" s="163"/>
    </row>
    <row r="52" spans="1:15" ht="20.100000000000001" customHeight="1">
      <c r="A52" s="164">
        <v>11</v>
      </c>
      <c r="B52" s="166">
        <v>3</v>
      </c>
      <c r="C52" s="167"/>
      <c r="D52" s="169" t="s">
        <v>13</v>
      </c>
      <c r="E52" s="170"/>
      <c r="F52" s="5">
        <v>0.112</v>
      </c>
      <c r="G52" s="4">
        <f t="shared" si="4"/>
        <v>7.3878627968337732E-2</v>
      </c>
      <c r="H52" s="173">
        <f>IF(OR(F52="",F53=""),"",STDEV(F52:F53)/AVERAGE(F52:F53))</f>
        <v>0.43345864605243445</v>
      </c>
      <c r="I52" s="60">
        <f t="shared" si="5"/>
        <v>2.1878230189714665</v>
      </c>
      <c r="J52" s="175">
        <f>IF(D52="Молоко, молочные смеси, мороженое",10,IF(D52="Сгущенное молоко",40,IF(D52="Масло 50%",25,IF(D52="Масло 65, 67%",22.5,IF(D52="Масло 70, 72,5%",21.5,IF(D52="Масло 75, 78%",20.5,IF(D52="Масло 82,5, 84%",19.5,IF(D52="Сыворотка",20,IF(D52="Мясо, рыба",10,IF(D52="Готовые мясные продукты, жиры, субпрод.",20,IF(D52="Кисломолочные продукты, творог",10,IF(D52="Сыр",24,IF(D52="Яйца, порошок яичный",60,IF(D52="Мед",50,))))))))))))))</f>
        <v>50</v>
      </c>
      <c r="K52" s="3">
        <f>IF(I52="Ниже предела","",(I52/1000)*J52)</f>
        <v>0.10939115094857332</v>
      </c>
      <c r="L52" s="156">
        <f>IF(OR(K52="",K53=""),"",AVERAGE(K52:K53))</f>
        <v>7.8311400847166354E-2</v>
      </c>
      <c r="M52" s="158" t="str">
        <f>IF(L52="","",IF(AND(D52="Молоко, молочные смеси, мороженое",L52&lt;=0.0005),"&lt;",IF(AND(D52="Сгущенное молоко",L52&lt;=0.004),"&lt;",IF(AND(D52="Масло 50%",L52&lt;=0.003),"&lt;",IF(AND(D52="Масло 65, 67%",L52&lt;=0.003),"&lt;",IF(AND(D52="Масло 70, 72,5%",L52&lt;=0.003),"&lt;",IF(AND(D52="Масло 75, 78%",L52&lt;=0.003),"&lt;",IF(AND(D52="Масло 82,5, 84%",L52&lt;=0.003),"&lt;",IF(AND(D52="Сыворотка",L52&lt;=0.003),"&lt;",IF(AND(D52="Мясо, рыба",L52&lt;=0.002),"&lt;",IF(AND(D52="Готовые мясные продукты, жиры, субпрод.",L52&lt;=0.005),"&lt;",IF(AND(D52="Кисломолочные продукты, творог",L52&lt;=0.002),"&lt;",IF(AND(D52="Сыр",L52&lt;=0.004),"&lt;",IF(AND(D52="Яйца, порошок яичный",L52&lt;=0.006),"&lt;",IF(AND(D52="Мед",L52&lt;=0.004),"&lt;","&gt;")))))))))))))))</f>
        <v>&gt;</v>
      </c>
      <c r="N52" s="160" t="str">
        <f>IF(M52="","",IF(L52&lt;=0.01,"Соответствует","Не соответствует"))</f>
        <v>Не соответствует</v>
      </c>
      <c r="O52" s="162"/>
    </row>
    <row r="53" spans="1:15" ht="20.100000000000001" customHeight="1">
      <c r="A53" s="165"/>
      <c r="B53" s="168"/>
      <c r="C53" s="163"/>
      <c r="D53" s="171"/>
      <c r="E53" s="172"/>
      <c r="F53" s="5">
        <v>0.21099999999999999</v>
      </c>
      <c r="G53" s="4">
        <f t="shared" si="4"/>
        <v>0.1391820580474934</v>
      </c>
      <c r="H53" s="174"/>
      <c r="I53" s="60">
        <f t="shared" si="5"/>
        <v>0.9446330149151877</v>
      </c>
      <c r="J53" s="176"/>
      <c r="K53" s="3">
        <f>IF(I53="Ниже предела","",(I53/1000)*J52)</f>
        <v>4.7231650745759385E-2</v>
      </c>
      <c r="L53" s="157"/>
      <c r="M53" s="159"/>
      <c r="N53" s="161"/>
      <c r="O53" s="163"/>
    </row>
    <row r="54" spans="1:15" ht="20.100000000000001" customHeight="1">
      <c r="A54" s="164">
        <v>12</v>
      </c>
      <c r="B54" s="166">
        <v>4</v>
      </c>
      <c r="C54" s="167"/>
      <c r="D54" s="169" t="s">
        <v>13</v>
      </c>
      <c r="E54" s="170"/>
      <c r="F54" s="5">
        <v>0.34300000000000003</v>
      </c>
      <c r="G54" s="4">
        <f t="shared" si="4"/>
        <v>0.22625329815303433</v>
      </c>
      <c r="H54" s="173">
        <f>IF(OR(F54="",F55=""),"",STDEV(F54:F55)/AVERAGE(F54:F55))</f>
        <v>4.6856473452120663E-2</v>
      </c>
      <c r="I54" s="60">
        <f t="shared" si="5"/>
        <v>0.45159854242898512</v>
      </c>
      <c r="J54" s="175">
        <f>IF(D54="Молоко, молочные смеси, мороженое",10,IF(D54="Сгущенное молоко",40,IF(D54="Масло 50%",25,IF(D54="Масло 65, 67%",22.5,IF(D54="Масло 70, 72,5%",21.5,IF(D54="Масло 75, 78%",20.5,IF(D54="Масло 82,5, 84%",19.5,IF(D54="Сыворотка",20,IF(D54="Мясо, рыба",10,IF(D54="Готовые мясные продукты, жиры, субпрод.",20,IF(D54="Кисломолочные продукты, творог",10,IF(D54="Сыр",24,IF(D54="Яйца, порошок яичный",60,IF(D54="Мед",50,))))))))))))))</f>
        <v>50</v>
      </c>
      <c r="K54" s="3">
        <f>IF(I54="Ниже предела","",(I54/1000)*J54)</f>
        <v>2.2579927121449257E-2</v>
      </c>
      <c r="L54" s="156">
        <f>IF(OR(K54="",K55=""),"",AVERAGE(K54:K55))</f>
        <v>2.3515716652717879E-2</v>
      </c>
      <c r="M54" s="158" t="str">
        <f>IF(L54="","",IF(AND(D54="Молоко, молочные смеси, мороженое",L54&lt;=0.0005),"&lt;",IF(AND(D54="Сгущенное молоко",L54&lt;=0.004),"&lt;",IF(AND(D54="Масло 50%",L54&lt;=0.003),"&lt;",IF(AND(D54="Масло 65, 67%",L54&lt;=0.003),"&lt;",IF(AND(D54="Масло 70, 72,5%",L54&lt;=0.003),"&lt;",IF(AND(D54="Масло 75, 78%",L54&lt;=0.003),"&lt;",IF(AND(D54="Масло 82,5, 84%",L54&lt;=0.003),"&lt;",IF(AND(D54="Сыворотка",L54&lt;=0.003),"&lt;",IF(AND(D54="Мясо, рыба",L54&lt;=0.002),"&lt;",IF(AND(D54="Готовые мясные продукты, жиры, субпрод.",L54&lt;=0.005),"&lt;",IF(AND(D54="Кисломолочные продукты, творог",L54&lt;=0.002),"&lt;",IF(AND(D54="Сыр",L54&lt;=0.004),"&lt;",IF(AND(D54="Яйца, порошок яичный",L54&lt;=0.006),"&lt;",IF(AND(D54="Мед",L54&lt;=0.004),"&lt;","&gt;")))))))))))))))</f>
        <v>&gt;</v>
      </c>
      <c r="N54" s="160" t="str">
        <f>IF(M54="","",IF(L54&lt;=0.01,"Соответствует","Не соответствует"))</f>
        <v>Не соответствует</v>
      </c>
      <c r="O54" s="162"/>
    </row>
    <row r="55" spans="1:15" ht="20.100000000000001" customHeight="1">
      <c r="A55" s="165"/>
      <c r="B55" s="168"/>
      <c r="C55" s="163"/>
      <c r="D55" s="171"/>
      <c r="E55" s="172"/>
      <c r="F55" s="5">
        <v>0.32100000000000001</v>
      </c>
      <c r="G55" s="4">
        <f t="shared" si="4"/>
        <v>0.21174142480211083</v>
      </c>
      <c r="H55" s="174"/>
      <c r="I55" s="60">
        <f t="shared" si="5"/>
        <v>0.48903012367973009</v>
      </c>
      <c r="J55" s="176"/>
      <c r="K55" s="3">
        <f>IF(I55="Ниже предела","",(I55/1000)*J54)</f>
        <v>2.4451506183986504E-2</v>
      </c>
      <c r="L55" s="157"/>
      <c r="M55" s="159"/>
      <c r="N55" s="161"/>
      <c r="O55" s="163"/>
    </row>
    <row r="56" spans="1:15" ht="20.100000000000001" customHeight="1">
      <c r="A56" s="164">
        <v>13</v>
      </c>
      <c r="B56" s="166">
        <v>5</v>
      </c>
      <c r="C56" s="167"/>
      <c r="D56" s="169" t="s">
        <v>11</v>
      </c>
      <c r="E56" s="170"/>
      <c r="F56" s="5">
        <v>0.112</v>
      </c>
      <c r="G56" s="4">
        <f t="shared" si="4"/>
        <v>7.3878627968337732E-2</v>
      </c>
      <c r="H56" s="173">
        <f>IF(OR(F56="",F57=""),"",STDEV(F56:F57)/AVERAGE(F56:F57))</f>
        <v>0.43345864605243445</v>
      </c>
      <c r="I56" s="60">
        <f t="shared" si="5"/>
        <v>2.1878230189714665</v>
      </c>
      <c r="J56" s="175">
        <f>IF(D56="Молоко, молочные смеси, мороженое",10,IF(D56="Сгущенное молоко",40,IF(D56="Масло 50%",25,IF(D56="Масло 65, 67%",22.5,IF(D56="Масло 70, 72,5%",21.5,IF(D56="Масло 75, 78%",20.5,IF(D56="Масло 82,5, 84%",19.5,IF(D56="Сыворотка",20,IF(D56="Мясо, рыба",10,IF(D56="Готовые мясные продукты, жиры, субпрод.",20,IF(D56="Кисломолочные продукты, творог",10,IF(D56="Сыр",24,IF(D56="Яйца, порошок яичный",60,IF(D56="Мед",50,))))))))))))))</f>
        <v>40</v>
      </c>
      <c r="K56" s="3">
        <f>IF(I56="Ниже предела","",(I56/1000)*J56)</f>
        <v>8.7512920758858664E-2</v>
      </c>
      <c r="L56" s="156">
        <f>IF(OR(K56="",K57=""),"",AVERAGE(K56:K57))</f>
        <v>6.2649120677733094E-2</v>
      </c>
      <c r="M56" s="158" t="str">
        <f>IF(L56="","",IF(AND(D56="Молоко, молочные смеси, мороженое",L56&lt;=0.0005),"&lt;",IF(AND(D56="Сгущенное молоко",L56&lt;=0.004),"&lt;",IF(AND(D56="Масло 50%",L56&lt;=0.003),"&lt;",IF(AND(D56="Масло 65, 67%",L56&lt;=0.003),"&lt;",IF(AND(D56="Масло 70, 72,5%",L56&lt;=0.003),"&lt;",IF(AND(D56="Масло 75, 78%",L56&lt;=0.003),"&lt;",IF(AND(D56="Масло 82,5, 84%",L56&lt;=0.003),"&lt;",IF(AND(D56="Сыворотка",L56&lt;=0.003),"&lt;",IF(AND(D56="Мясо, рыба",L56&lt;=0.002),"&lt;",IF(AND(D56="Готовые мясные продукты, жиры, субпрод.",L56&lt;=0.005),"&lt;",IF(AND(D56="Кисломолочные продукты, творог",L56&lt;=0.002),"&lt;",IF(AND(D56="Сыр",L56&lt;=0.004),"&lt;",IF(AND(D56="Яйца, порошок яичный",L56&lt;=0.006),"&lt;",IF(AND(D56="Мед",L56&lt;=0.004),"&lt;","&gt;")))))))))))))))</f>
        <v>&gt;</v>
      </c>
      <c r="N56" s="160" t="str">
        <f>IF(M56="","",IF(L56&lt;=0.01,"Соответствует","Не соответствует"))</f>
        <v>Не соответствует</v>
      </c>
      <c r="O56" s="162"/>
    </row>
    <row r="57" spans="1:15" ht="20.100000000000001" customHeight="1">
      <c r="A57" s="165"/>
      <c r="B57" s="168"/>
      <c r="C57" s="163"/>
      <c r="D57" s="171"/>
      <c r="E57" s="172"/>
      <c r="F57" s="5">
        <v>0.21099999999999999</v>
      </c>
      <c r="G57" s="4">
        <f t="shared" si="4"/>
        <v>0.1391820580474934</v>
      </c>
      <c r="H57" s="174"/>
      <c r="I57" s="60">
        <f t="shared" si="5"/>
        <v>0.9446330149151877</v>
      </c>
      <c r="J57" s="176"/>
      <c r="K57" s="3">
        <f>IF(I57="Ниже предела","",(I57/1000)*J56)</f>
        <v>3.7785320596607511E-2</v>
      </c>
      <c r="L57" s="157"/>
      <c r="M57" s="159"/>
      <c r="N57" s="161"/>
      <c r="O57" s="163"/>
    </row>
    <row r="58" spans="1:15" ht="20.100000000000001" customHeight="1">
      <c r="A58" s="164">
        <v>14</v>
      </c>
      <c r="B58" s="166">
        <v>6</v>
      </c>
      <c r="C58" s="167"/>
      <c r="D58" s="169" t="s">
        <v>74</v>
      </c>
      <c r="E58" s="170"/>
      <c r="F58" s="5">
        <v>0.34300000000000003</v>
      </c>
      <c r="G58" s="4">
        <f t="shared" si="4"/>
        <v>0.22625329815303433</v>
      </c>
      <c r="H58" s="173">
        <f>IF(OR(F58="",F59=""),"",STDEV(F58:F59)/AVERAGE(F58:F59))</f>
        <v>4.6856473452120663E-2</v>
      </c>
      <c r="I58" s="60">
        <f t="shared" si="5"/>
        <v>0.45159854242898512</v>
      </c>
      <c r="J58" s="175">
        <f>IF(D58="Молоко, молочные смеси, мороженое",10,IF(D58="Сгущенное молоко",40,IF(D58="Масло 50%",25,IF(D58="Масло 65, 67%",22.5,IF(D58="Масло 70, 72,5%",21.5,IF(D58="Масло 75, 78%",20.5,IF(D58="Масло 82,5, 84%",19.5,IF(D58="Сыворотка",20,IF(D58="Мясо, рыба",10,IF(D58="Готовые мясные продукты, жиры, субпрод.",20,IF(D58="Кисломолочные продукты, творог",10,IF(D58="Сыр",24,IF(D58="Яйца, порошок яичный",60,IF(D58="Мед",50,))))))))))))))</f>
        <v>21.5</v>
      </c>
      <c r="K58" s="3">
        <f>IF(I58="Ниже предела","",(I58/1000)*J58)</f>
        <v>9.7093686622231803E-3</v>
      </c>
      <c r="L58" s="156">
        <f>IF(OR(K58="",K59=""),"",AVERAGE(K58:K59))</f>
        <v>1.0111758160668689E-2</v>
      </c>
      <c r="M58" s="158" t="str">
        <f>IF(L58="","",IF(AND(D58="Молоко, молочные смеси, мороженое",L58&lt;=0.0005),"&lt;",IF(AND(D58="Сгущенное молоко",L58&lt;=0.004),"&lt;",IF(AND(D58="Масло 50%",L58&lt;=0.003),"&lt;",IF(AND(D58="Масло 65, 67%",L58&lt;=0.003),"&lt;",IF(AND(D58="Масло 70, 72,5%",L58&lt;=0.003),"&lt;",IF(AND(D58="Масло 75, 78%",L58&lt;=0.003),"&lt;",IF(AND(D58="Масло 82,5, 84%",L58&lt;=0.003),"&lt;",IF(AND(D58="Сыворотка",L58&lt;=0.003),"&lt;",IF(AND(D58="Мясо, рыба",L58&lt;=0.002),"&lt;",IF(AND(D58="Готовые мясные продукты, жиры, субпрод.",L58&lt;=0.005),"&lt;",IF(AND(D58="Кисломолочные продукты, творог",L58&lt;=0.002),"&lt;",IF(AND(D58="Сыр",L58&lt;=0.004),"&lt;",IF(AND(D58="Яйца, порошок яичный",L58&lt;=0.006),"&lt;",IF(AND(D58="Мед",L58&lt;=0.004),"&lt;","&gt;")))))))))))))))</f>
        <v>&gt;</v>
      </c>
      <c r="N58" s="160" t="str">
        <f>IF(M58="","",IF(L58&lt;=0.01,"Соответствует","Не соответствует"))</f>
        <v>Не соответствует</v>
      </c>
      <c r="O58" s="162"/>
    </row>
    <row r="59" spans="1:15" ht="20.100000000000001" customHeight="1">
      <c r="A59" s="165"/>
      <c r="B59" s="168"/>
      <c r="C59" s="163"/>
      <c r="D59" s="171"/>
      <c r="E59" s="172"/>
      <c r="F59" s="5">
        <v>0.32100000000000001</v>
      </c>
      <c r="G59" s="4">
        <f t="shared" si="4"/>
        <v>0.21174142480211083</v>
      </c>
      <c r="H59" s="174"/>
      <c r="I59" s="60">
        <f t="shared" si="5"/>
        <v>0.48903012367973009</v>
      </c>
      <c r="J59" s="176"/>
      <c r="K59" s="3">
        <f>IF(I59="Ниже предела","",(I59/1000)*J58)</f>
        <v>1.0514147659114197E-2</v>
      </c>
      <c r="L59" s="157"/>
      <c r="M59" s="159"/>
      <c r="N59" s="161"/>
      <c r="O59" s="163"/>
    </row>
    <row r="60" spans="1:15" ht="20.100000000000001" customHeight="1">
      <c r="A60" s="164">
        <v>15</v>
      </c>
      <c r="B60" s="166">
        <v>7</v>
      </c>
      <c r="C60" s="167"/>
      <c r="D60" s="169" t="s">
        <v>13</v>
      </c>
      <c r="E60" s="170"/>
      <c r="F60" s="5">
        <v>0.112</v>
      </c>
      <c r="G60" s="4">
        <f t="shared" si="4"/>
        <v>7.3878627968337732E-2</v>
      </c>
      <c r="H60" s="173">
        <f>IF(OR(F60="",F61=""),"",STDEV(F60:F61)/AVERAGE(F60:F61))</f>
        <v>0.43345864605243445</v>
      </c>
      <c r="I60" s="60">
        <f t="shared" si="5"/>
        <v>2.1878230189714665</v>
      </c>
      <c r="J60" s="175">
        <f>IF(D60="Молоко, молочные смеси, мороженое",10,IF(D60="Сгущенное молоко",40,IF(D60="Масло 50%",25,IF(D60="Масло 65, 67%",22.5,IF(D60="Масло 70, 72,5%",21.5,IF(D60="Масло 75, 78%",20.5,IF(D60="Масло 82,5, 84%",19.5,IF(D60="Сыворотка",20,IF(D60="Мясо, рыба",10,IF(D60="Готовые мясные продукты, жиры, субпрод.",20,IF(D60="Кисломолочные продукты, творог",10,IF(D60="Сыр",24,IF(D60="Яйца, порошок яичный",60,IF(D60="Мед",50,))))))))))))))</f>
        <v>50</v>
      </c>
      <c r="K60" s="3">
        <f>IF(I60="Ниже предела","",(I60/1000)*J60)</f>
        <v>0.10939115094857332</v>
      </c>
      <c r="L60" s="156">
        <f>IF(OR(K60="",K61=""),"",AVERAGE(K60:K61))</f>
        <v>7.8311400847166354E-2</v>
      </c>
      <c r="M60" s="158" t="str">
        <f>IF(L60="","",IF(AND(D60="Молоко, молочные смеси, мороженое",L60&lt;=0.0005),"&lt;",IF(AND(D60="Сгущенное молоко",L60&lt;=0.004),"&lt;",IF(AND(D60="Масло 50%",L60&lt;=0.003),"&lt;",IF(AND(D60="Масло 65, 67%",L60&lt;=0.003),"&lt;",IF(AND(D60="Масло 70, 72,5%",L60&lt;=0.003),"&lt;",IF(AND(D60="Масло 75, 78%",L60&lt;=0.003),"&lt;",IF(AND(D60="Масло 82,5, 84%",L60&lt;=0.003),"&lt;",IF(AND(D60="Сыворотка",L60&lt;=0.003),"&lt;",IF(AND(D60="Мясо, рыба",L60&lt;=0.002),"&lt;",IF(AND(D60="Готовые мясные продукты, жиры, субпрод.",L60&lt;=0.005),"&lt;",IF(AND(D60="Кисломолочные продукты, творог",L60&lt;=0.002),"&lt;",IF(AND(D60="Сыр",L60&lt;=0.004),"&lt;",IF(AND(D60="Яйца, порошок яичный",L60&lt;=0.006),"&lt;",IF(AND(D60="Мед",L60&lt;=0.004),"&lt;","&gt;")))))))))))))))</f>
        <v>&gt;</v>
      </c>
      <c r="N60" s="160" t="str">
        <f>IF(M60="","",IF(L60&lt;=0.01,"Соответствует","Не соответствует"))</f>
        <v>Не соответствует</v>
      </c>
      <c r="O60" s="162"/>
    </row>
    <row r="61" spans="1:15" ht="20.100000000000001" customHeight="1">
      <c r="A61" s="165"/>
      <c r="B61" s="168"/>
      <c r="C61" s="163"/>
      <c r="D61" s="171"/>
      <c r="E61" s="172"/>
      <c r="F61" s="5">
        <v>0.21099999999999999</v>
      </c>
      <c r="G61" s="4">
        <f t="shared" si="4"/>
        <v>0.1391820580474934</v>
      </c>
      <c r="H61" s="174"/>
      <c r="I61" s="60">
        <f t="shared" si="5"/>
        <v>0.9446330149151877</v>
      </c>
      <c r="J61" s="176"/>
      <c r="K61" s="3">
        <f>IF(I61="Ниже предела","",(I61/1000)*J60)</f>
        <v>4.7231650745759385E-2</v>
      </c>
      <c r="L61" s="157"/>
      <c r="M61" s="159"/>
      <c r="N61" s="161"/>
      <c r="O61" s="163"/>
    </row>
    <row r="62" spans="1:15" ht="20.100000000000001" customHeight="1">
      <c r="A62" s="164">
        <v>16</v>
      </c>
      <c r="B62" s="166">
        <v>8</v>
      </c>
      <c r="C62" s="167"/>
      <c r="D62" s="169" t="s">
        <v>78</v>
      </c>
      <c r="E62" s="170"/>
      <c r="F62" s="5">
        <v>0.34300000000000003</v>
      </c>
      <c r="G62" s="4">
        <f t="shared" si="4"/>
        <v>0.22625329815303433</v>
      </c>
      <c r="H62" s="173">
        <f>IF(OR(F62="",F63=""),"",STDEV(F62:F63)/AVERAGE(F62:F63))</f>
        <v>4.6856473452120663E-2</v>
      </c>
      <c r="I62" s="60">
        <f t="shared" si="5"/>
        <v>0.45159854242898512</v>
      </c>
      <c r="J62" s="175">
        <f>IF(D62="Молоко, молочные смеси, мороженое",10,IF(D62="Сгущенное молоко",40,IF(D62="Масло 50%",25,IF(D62="Масло 65, 67%",22.5,IF(D62="Масло 70, 72,5%",21.5,IF(D62="Масло 75, 78%",20.5,IF(D62="Масло 82,5, 84%",19.5,IF(D62="Сыворотка",20,IF(D62="Мясо, рыба",10,IF(D62="Готовые мясные продукты, жиры, субпрод.",20,IF(D62="Кисломолочные продукты, творог",10,IF(D62="Сыр",24,IF(D62="Яйца, порошок яичный",60,IF(D62="Мед",50,))))))))))))))</f>
        <v>10</v>
      </c>
      <c r="K62" s="3">
        <f>IF(I62="Ниже предела","",(I62/1000)*J62)</f>
        <v>4.5159854242898517E-3</v>
      </c>
      <c r="L62" s="156">
        <f>IF(OR(K62="",K63=""),"",AVERAGE(K62:K63))</f>
        <v>4.7031433305435768E-3</v>
      </c>
      <c r="M62" s="158" t="str">
        <f>IF(L62="","",IF(AND(D62="Молоко, молочные смеси, мороженое",L62&lt;=0.0005),"&lt;",IF(AND(D62="Сгущенное молоко",L62&lt;=0.004),"&lt;",IF(AND(D62="Масло 50%",L62&lt;=0.003),"&lt;",IF(AND(D62="Масло 65, 67%",L62&lt;=0.003),"&lt;",IF(AND(D62="Масло 70, 72,5%",L62&lt;=0.003),"&lt;",IF(AND(D62="Масло 75, 78%",L62&lt;=0.003),"&lt;",IF(AND(D62="Масло 82,5, 84%",L62&lt;=0.003),"&lt;",IF(AND(D62="Сыворотка",L62&lt;=0.003),"&lt;",IF(AND(D62="Мясо, рыба",L62&lt;=0.002),"&lt;",IF(AND(D62="Готовые мясные продукты, жиры, субпрод.",L62&lt;=0.005),"&lt;",IF(AND(D62="Кисломолочные продукты, творог",L62&lt;=0.002),"&lt;",IF(AND(D62="Сыр",L62&lt;=0.004),"&lt;",IF(AND(D62="Яйца, порошок яичный",L62&lt;=0.006),"&lt;",IF(AND(D62="Мед",L62&lt;=0.004),"&lt;","&gt;")))))))))))))))</f>
        <v>&gt;</v>
      </c>
      <c r="N62" s="160" t="str">
        <f>IF(M62="","",IF(L62&lt;=0.01,"Соответствует","Не соответствует"))</f>
        <v>Соответствует</v>
      </c>
      <c r="O62" s="162"/>
    </row>
    <row r="63" spans="1:15" ht="20.100000000000001" customHeight="1">
      <c r="A63" s="165"/>
      <c r="B63" s="168"/>
      <c r="C63" s="163"/>
      <c r="D63" s="171"/>
      <c r="E63" s="172"/>
      <c r="F63" s="5">
        <v>0.32100000000000001</v>
      </c>
      <c r="G63" s="4">
        <f t="shared" si="4"/>
        <v>0.21174142480211083</v>
      </c>
      <c r="H63" s="174"/>
      <c r="I63" s="60">
        <f t="shared" si="5"/>
        <v>0.48903012367973009</v>
      </c>
      <c r="J63" s="176"/>
      <c r="K63" s="3">
        <f>IF(I63="Ниже предела","",(I63/1000)*J62)</f>
        <v>4.8903012367973011E-3</v>
      </c>
      <c r="L63" s="157"/>
      <c r="M63" s="159"/>
      <c r="N63" s="161"/>
      <c r="O63" s="163"/>
    </row>
    <row r="64" spans="1:15" ht="20.100000000000001" customHeight="1">
      <c r="A64" s="164">
        <v>17</v>
      </c>
      <c r="B64" s="166">
        <v>9</v>
      </c>
      <c r="C64" s="167"/>
      <c r="D64" s="169" t="s">
        <v>13</v>
      </c>
      <c r="E64" s="170"/>
      <c r="F64" s="5">
        <v>0.112</v>
      </c>
      <c r="G64" s="4">
        <f t="shared" ref="G64:G95" si="6">IF(F64="","",IF((F64/AVERAGE($D$15:$E$15))=0,"",F64/AVERAGE($D$15:$E$15)))</f>
        <v>7.3878627968337732E-2</v>
      </c>
      <c r="H64" s="173">
        <f>IF(OR(F64="",F65=""),"",STDEV(F64:F65)/AVERAGE(F64:F65))</f>
        <v>0.43345864605243445</v>
      </c>
      <c r="I64" s="60">
        <f t="shared" ref="I64:I95" si="7">IF(G64="","",IF(G64&gt;$F$16,"Ниже предела",IF(G64&gt;$F$17,EXP((G64-$D$25)/$C$25),IF(G64&gt;$F$18,EXP((G64-$D$26)/$C$26),IF(G64&gt;$F$19,EXP((G64-$D$27)/$C$27),EXP((G64-$D$28)/$C$28))))))</f>
        <v>2.1878230189714665</v>
      </c>
      <c r="J64" s="175">
        <f>IF(D64="Молоко, молочные смеси, мороженое",10,IF(D64="Сгущенное молоко",40,IF(D64="Масло 50%",25,IF(D64="Масло 65, 67%",22.5,IF(D64="Масло 70, 72,5%",21.5,IF(D64="Масло 75, 78%",20.5,IF(D64="Масло 82,5, 84%",19.5,IF(D64="Сыворотка",20,IF(D64="Мясо, рыба",10,IF(D64="Готовые мясные продукты, жиры, субпрод.",20,IF(D64="Кисломолочные продукты, творог",10,IF(D64="Сыр",24,IF(D64="Яйца, порошок яичный",60,IF(D64="Мед",50,))))))))))))))</f>
        <v>50</v>
      </c>
      <c r="K64" s="3">
        <f>IF(I64="Ниже предела","",(I64/1000)*J64)</f>
        <v>0.10939115094857332</v>
      </c>
      <c r="L64" s="156">
        <f>IF(OR(K64="",K65=""),"",AVERAGE(K64:K65))</f>
        <v>7.8311400847166354E-2</v>
      </c>
      <c r="M64" s="158" t="str">
        <f>IF(L64="","",IF(AND(D64="Молоко, молочные смеси, мороженое",L64&lt;=0.0005),"&lt;",IF(AND(D64="Сгущенное молоко",L64&lt;=0.004),"&lt;",IF(AND(D64="Масло 50%",L64&lt;=0.003),"&lt;",IF(AND(D64="Масло 65, 67%",L64&lt;=0.003),"&lt;",IF(AND(D64="Масло 70, 72,5%",L64&lt;=0.003),"&lt;",IF(AND(D64="Масло 75, 78%",L64&lt;=0.003),"&lt;",IF(AND(D64="Масло 82,5, 84%",L64&lt;=0.003),"&lt;",IF(AND(D64="Сыворотка",L64&lt;=0.003),"&lt;",IF(AND(D64="Мясо, рыба",L64&lt;=0.002),"&lt;",IF(AND(D64="Готовые мясные продукты, жиры, субпрод.",L64&lt;=0.005),"&lt;",IF(AND(D64="Кисломолочные продукты, творог",L64&lt;=0.002),"&lt;",IF(AND(D64="Сыр",L64&lt;=0.004),"&lt;",IF(AND(D64="Яйца, порошок яичный",L64&lt;=0.006),"&lt;",IF(AND(D64="Мед",L64&lt;=0.004),"&lt;","&gt;")))))))))))))))</f>
        <v>&gt;</v>
      </c>
      <c r="N64" s="160" t="str">
        <f>IF(M64="","",IF(L64&lt;=0.01,"Соответствует","Не соответствует"))</f>
        <v>Не соответствует</v>
      </c>
      <c r="O64" s="162"/>
    </row>
    <row r="65" spans="1:15" ht="20.100000000000001" customHeight="1">
      <c r="A65" s="165"/>
      <c r="B65" s="168"/>
      <c r="C65" s="163"/>
      <c r="D65" s="171"/>
      <c r="E65" s="172"/>
      <c r="F65" s="5">
        <v>0.21099999999999999</v>
      </c>
      <c r="G65" s="4">
        <f t="shared" si="6"/>
        <v>0.1391820580474934</v>
      </c>
      <c r="H65" s="174"/>
      <c r="I65" s="60">
        <f t="shared" si="7"/>
        <v>0.9446330149151877</v>
      </c>
      <c r="J65" s="176"/>
      <c r="K65" s="3">
        <f>IF(I65="Ниже предела","",(I65/1000)*J64)</f>
        <v>4.7231650745759385E-2</v>
      </c>
      <c r="L65" s="157"/>
      <c r="M65" s="159"/>
      <c r="N65" s="161"/>
      <c r="O65" s="163"/>
    </row>
    <row r="66" spans="1:15" ht="20.100000000000001" customHeight="1">
      <c r="A66" s="164">
        <v>18</v>
      </c>
      <c r="B66" s="166">
        <v>2</v>
      </c>
      <c r="C66" s="167"/>
      <c r="D66" s="169" t="s">
        <v>13</v>
      </c>
      <c r="E66" s="170"/>
      <c r="F66" s="5">
        <v>0.34300000000000003</v>
      </c>
      <c r="G66" s="4">
        <f t="shared" si="6"/>
        <v>0.22625329815303433</v>
      </c>
      <c r="H66" s="173">
        <f>IF(OR(F66="",F67=""),"",STDEV(F66:F67)/AVERAGE(F66:F67))</f>
        <v>4.6856473452120663E-2</v>
      </c>
      <c r="I66" s="60">
        <f t="shared" si="7"/>
        <v>0.45159854242898512</v>
      </c>
      <c r="J66" s="175">
        <f>IF(D66="Молоко, молочные смеси, мороженое",10,IF(D66="Сгущенное молоко",40,IF(D66="Масло 50%",25,IF(D66="Масло 65, 67%",22.5,IF(D66="Масло 70, 72,5%",21.5,IF(D66="Масло 75, 78%",20.5,IF(D66="Масло 82,5, 84%",19.5,IF(D66="Сыворотка",20,IF(D66="Мясо, рыба",10,IF(D66="Готовые мясные продукты, жиры, субпрод.",20,IF(D66="Кисломолочные продукты, творог",10,IF(D66="Сыр",24,IF(D66="Яйца, порошок яичный",60,IF(D66="Мед",50,))))))))))))))</f>
        <v>50</v>
      </c>
      <c r="K66" s="3">
        <f>IF(I66="Ниже предела","",(I66/1000)*J66)</f>
        <v>2.2579927121449257E-2</v>
      </c>
      <c r="L66" s="156">
        <f>IF(OR(K66="",K67=""),"",AVERAGE(K66:K67))</f>
        <v>2.3515716652717879E-2</v>
      </c>
      <c r="M66" s="158" t="str">
        <f>IF(L66="","",IF(AND(D66="Молоко, молочные смеси, мороженое",L66&lt;=0.0005),"&lt;",IF(AND(D66="Сгущенное молоко",L66&lt;=0.004),"&lt;",IF(AND(D66="Масло 50%",L66&lt;=0.003),"&lt;",IF(AND(D66="Масло 65, 67%",L66&lt;=0.003),"&lt;",IF(AND(D66="Масло 70, 72,5%",L66&lt;=0.003),"&lt;",IF(AND(D66="Масло 75, 78%",L66&lt;=0.003),"&lt;",IF(AND(D66="Масло 82,5, 84%",L66&lt;=0.003),"&lt;",IF(AND(D66="Сыворотка",L66&lt;=0.003),"&lt;",IF(AND(D66="Мясо, рыба",L66&lt;=0.002),"&lt;",IF(AND(D66="Готовые мясные продукты, жиры, субпрод.",L66&lt;=0.005),"&lt;",IF(AND(D66="Кисломолочные продукты, творог",L66&lt;=0.002),"&lt;",IF(AND(D66="Сыр",L66&lt;=0.004),"&lt;",IF(AND(D66="Яйца, порошок яичный",L66&lt;=0.006),"&lt;",IF(AND(D66="Мед",L66&lt;=0.004),"&lt;","&gt;")))))))))))))))</f>
        <v>&gt;</v>
      </c>
      <c r="N66" s="160" t="str">
        <f>IF(M66="","",IF(L66&lt;=0.01,"Соответствует","Не соответствует"))</f>
        <v>Не соответствует</v>
      </c>
      <c r="O66" s="162"/>
    </row>
    <row r="67" spans="1:15" ht="20.100000000000001" customHeight="1">
      <c r="A67" s="165"/>
      <c r="B67" s="168"/>
      <c r="C67" s="163"/>
      <c r="D67" s="171"/>
      <c r="E67" s="172"/>
      <c r="F67" s="5">
        <v>0.32100000000000001</v>
      </c>
      <c r="G67" s="4">
        <f t="shared" si="6"/>
        <v>0.21174142480211083</v>
      </c>
      <c r="H67" s="174"/>
      <c r="I67" s="60">
        <f t="shared" si="7"/>
        <v>0.48903012367973009</v>
      </c>
      <c r="J67" s="176"/>
      <c r="K67" s="3">
        <f>IF(I67="Ниже предела","",(I67/1000)*J66)</f>
        <v>2.4451506183986504E-2</v>
      </c>
      <c r="L67" s="157"/>
      <c r="M67" s="159"/>
      <c r="N67" s="161"/>
      <c r="O67" s="163"/>
    </row>
    <row r="68" spans="1:15" ht="20.100000000000001" customHeight="1">
      <c r="A68" s="164">
        <v>19</v>
      </c>
      <c r="B68" s="166">
        <v>3</v>
      </c>
      <c r="C68" s="167"/>
      <c r="D68" s="169" t="s">
        <v>13</v>
      </c>
      <c r="E68" s="170"/>
      <c r="F68" s="5">
        <v>0.112</v>
      </c>
      <c r="G68" s="4">
        <f t="shared" si="6"/>
        <v>7.3878627968337732E-2</v>
      </c>
      <c r="H68" s="173">
        <f>IF(OR(F68="",F69=""),"",STDEV(F68:F69)/AVERAGE(F68:F69))</f>
        <v>0.43345864605243445</v>
      </c>
      <c r="I68" s="60">
        <f t="shared" si="7"/>
        <v>2.1878230189714665</v>
      </c>
      <c r="J68" s="175">
        <f>IF(D68="Молоко, молочные смеси, мороженое",10,IF(D68="Сгущенное молоко",40,IF(D68="Масло 50%",25,IF(D68="Масло 65, 67%",22.5,IF(D68="Масло 70, 72,5%",21.5,IF(D68="Масло 75, 78%",20.5,IF(D68="Масло 82,5, 84%",19.5,IF(D68="Сыворотка",20,IF(D68="Мясо, рыба",10,IF(D68="Готовые мясные продукты, жиры, субпрод.",20,IF(D68="Кисломолочные продукты, творог",10,IF(D68="Сыр",24,IF(D68="Яйца, порошок яичный",60,IF(D68="Мед",50,))))))))))))))</f>
        <v>50</v>
      </c>
      <c r="K68" s="3">
        <f>IF(I68="Ниже предела","",(I68/1000)*J68)</f>
        <v>0.10939115094857332</v>
      </c>
      <c r="L68" s="156">
        <f>IF(OR(K68="",K69=""),"",AVERAGE(K68:K69))</f>
        <v>7.8311400847166354E-2</v>
      </c>
      <c r="M68" s="158" t="str">
        <f>IF(L68="","",IF(AND(D68="Молоко, молочные смеси, мороженое",L68&lt;=0.0005),"&lt;",IF(AND(D68="Сгущенное молоко",L68&lt;=0.004),"&lt;",IF(AND(D68="Масло 50%",L68&lt;=0.003),"&lt;",IF(AND(D68="Масло 65, 67%",L68&lt;=0.003),"&lt;",IF(AND(D68="Масло 70, 72,5%",L68&lt;=0.003),"&lt;",IF(AND(D68="Масло 75, 78%",L68&lt;=0.003),"&lt;",IF(AND(D68="Масло 82,5, 84%",L68&lt;=0.003),"&lt;",IF(AND(D68="Сыворотка",L68&lt;=0.003),"&lt;",IF(AND(D68="Мясо, рыба",L68&lt;=0.002),"&lt;",IF(AND(D68="Готовые мясные продукты, жиры, субпрод.",L68&lt;=0.005),"&lt;",IF(AND(D68="Кисломолочные продукты, творог",L68&lt;=0.002),"&lt;",IF(AND(D68="Сыр",L68&lt;=0.004),"&lt;",IF(AND(D68="Яйца, порошок яичный",L68&lt;=0.006),"&lt;",IF(AND(D68="Мед",L68&lt;=0.004),"&lt;","&gt;")))))))))))))))</f>
        <v>&gt;</v>
      </c>
      <c r="N68" s="160" t="str">
        <f>IF(M68="","",IF(L68&lt;=0.01,"Соответствует","Не соответствует"))</f>
        <v>Не соответствует</v>
      </c>
      <c r="O68" s="162"/>
    </row>
    <row r="69" spans="1:15" ht="20.100000000000001" customHeight="1">
      <c r="A69" s="165"/>
      <c r="B69" s="168"/>
      <c r="C69" s="163"/>
      <c r="D69" s="171"/>
      <c r="E69" s="172"/>
      <c r="F69" s="5">
        <v>0.21099999999999999</v>
      </c>
      <c r="G69" s="4">
        <f t="shared" si="6"/>
        <v>0.1391820580474934</v>
      </c>
      <c r="H69" s="174"/>
      <c r="I69" s="60">
        <f t="shared" si="7"/>
        <v>0.9446330149151877</v>
      </c>
      <c r="J69" s="176"/>
      <c r="K69" s="3">
        <f>IF(I69="Ниже предела","",(I69/1000)*J68)</f>
        <v>4.7231650745759385E-2</v>
      </c>
      <c r="L69" s="157"/>
      <c r="M69" s="159"/>
      <c r="N69" s="161"/>
      <c r="O69" s="163"/>
    </row>
    <row r="70" spans="1:15" ht="20.100000000000001" customHeight="1">
      <c r="A70" s="164">
        <v>20</v>
      </c>
      <c r="B70" s="166">
        <v>4</v>
      </c>
      <c r="C70" s="167"/>
      <c r="D70" s="169" t="s">
        <v>13</v>
      </c>
      <c r="E70" s="170"/>
      <c r="F70" s="5">
        <v>0.34300000000000003</v>
      </c>
      <c r="G70" s="4">
        <f t="shared" si="6"/>
        <v>0.22625329815303433</v>
      </c>
      <c r="H70" s="173">
        <f>IF(OR(F70="",F71=""),"",STDEV(F70:F71)/AVERAGE(F70:F71))</f>
        <v>4.6856473452120663E-2</v>
      </c>
      <c r="I70" s="60">
        <f t="shared" si="7"/>
        <v>0.45159854242898512</v>
      </c>
      <c r="J70" s="175">
        <f>IF(D70="Молоко, молочные смеси, мороженое",10,IF(D70="Сгущенное молоко",40,IF(D70="Масло 50%",25,IF(D70="Масло 65, 67%",22.5,IF(D70="Масло 70, 72,5%",21.5,IF(D70="Масло 75, 78%",20.5,IF(D70="Масло 82,5, 84%",19.5,IF(D70="Сыворотка",20,IF(D70="Мясо, рыба",10,IF(D70="Готовые мясные продукты, жиры, субпрод.",20,IF(D70="Кисломолочные продукты, творог",10,IF(D70="Сыр",24,IF(D70="Яйца, порошок яичный",60,IF(D70="Мед",50,))))))))))))))</f>
        <v>50</v>
      </c>
      <c r="K70" s="3">
        <f>IF(I70="Ниже предела","",(I70/1000)*J70)</f>
        <v>2.2579927121449257E-2</v>
      </c>
      <c r="L70" s="156">
        <f>IF(OR(K70="",K71=""),"",AVERAGE(K70:K71))</f>
        <v>2.3515716652717879E-2</v>
      </c>
      <c r="M70" s="158" t="str">
        <f>IF(L70="","",IF(AND(D70="Молоко, молочные смеси, мороженое",L70&lt;=0.0005),"&lt;",IF(AND(D70="Сгущенное молоко",L70&lt;=0.004),"&lt;",IF(AND(D70="Масло 50%",L70&lt;=0.003),"&lt;",IF(AND(D70="Масло 65, 67%",L70&lt;=0.003),"&lt;",IF(AND(D70="Масло 70, 72,5%",L70&lt;=0.003),"&lt;",IF(AND(D70="Масло 75, 78%",L70&lt;=0.003),"&lt;",IF(AND(D70="Масло 82,5, 84%",L70&lt;=0.003),"&lt;",IF(AND(D70="Сыворотка",L70&lt;=0.003),"&lt;",IF(AND(D70="Мясо, рыба",L70&lt;=0.002),"&lt;",IF(AND(D70="Готовые мясные продукты, жиры, субпрод.",L70&lt;=0.005),"&lt;",IF(AND(D70="Кисломолочные продукты, творог",L70&lt;=0.002),"&lt;",IF(AND(D70="Сыр",L70&lt;=0.004),"&lt;",IF(AND(D70="Яйца, порошок яичный",L70&lt;=0.006),"&lt;",IF(AND(D70="Мед",L70&lt;=0.004),"&lt;","&gt;")))))))))))))))</f>
        <v>&gt;</v>
      </c>
      <c r="N70" s="160" t="str">
        <f>IF(M70="","",IF(L70&lt;=0.01,"Соответствует","Не соответствует"))</f>
        <v>Не соответствует</v>
      </c>
      <c r="O70" s="162"/>
    </row>
    <row r="71" spans="1:15" ht="20.100000000000001" customHeight="1">
      <c r="A71" s="165"/>
      <c r="B71" s="168"/>
      <c r="C71" s="163"/>
      <c r="D71" s="171"/>
      <c r="E71" s="172"/>
      <c r="F71" s="5">
        <v>0.32100000000000001</v>
      </c>
      <c r="G71" s="4">
        <f t="shared" si="6"/>
        <v>0.21174142480211083</v>
      </c>
      <c r="H71" s="174"/>
      <c r="I71" s="60">
        <f t="shared" si="7"/>
        <v>0.48903012367973009</v>
      </c>
      <c r="J71" s="176"/>
      <c r="K71" s="3">
        <f>IF(I71="Ниже предела","",(I71/1000)*J70)</f>
        <v>2.4451506183986504E-2</v>
      </c>
      <c r="L71" s="157"/>
      <c r="M71" s="159"/>
      <c r="N71" s="161"/>
      <c r="O71" s="163"/>
    </row>
    <row r="72" spans="1:15" ht="20.100000000000001" customHeight="1">
      <c r="A72" s="164">
        <v>21</v>
      </c>
      <c r="B72" s="166">
        <v>5</v>
      </c>
      <c r="C72" s="167"/>
      <c r="D72" s="169" t="s">
        <v>13</v>
      </c>
      <c r="E72" s="170"/>
      <c r="F72" s="5">
        <v>0.112</v>
      </c>
      <c r="G72" s="4">
        <f t="shared" si="6"/>
        <v>7.3878627968337732E-2</v>
      </c>
      <c r="H72" s="173">
        <f>IF(OR(F72="",F73=""),"",STDEV(F72:F73)/AVERAGE(F72:F73))</f>
        <v>0.43345864605243445</v>
      </c>
      <c r="I72" s="60">
        <f t="shared" si="7"/>
        <v>2.1878230189714665</v>
      </c>
      <c r="J72" s="175">
        <f>IF(D72="Молоко, молочные смеси, мороженое",10,IF(D72="Сгущенное молоко",40,IF(D72="Масло 50%",25,IF(D72="Масло 65, 67%",22.5,IF(D72="Масло 70, 72,5%",21.5,IF(D72="Масло 75, 78%",20.5,IF(D72="Масло 82,5, 84%",19.5,IF(D72="Сыворотка",20,IF(D72="Мясо, рыба",10,IF(D72="Готовые мясные продукты, жиры, субпрод.",20,IF(D72="Кисломолочные продукты, творог",10,IF(D72="Сыр",24,IF(D72="Яйца, порошок яичный",60,IF(D72="Мед",50,))))))))))))))</f>
        <v>50</v>
      </c>
      <c r="K72" s="3">
        <f>IF(I72="Ниже предела","",(I72/1000)*J72)</f>
        <v>0.10939115094857332</v>
      </c>
      <c r="L72" s="156">
        <f>IF(OR(K72="",K73=""),"",AVERAGE(K72:K73))</f>
        <v>7.8311400847166354E-2</v>
      </c>
      <c r="M72" s="158" t="str">
        <f>IF(L72="","",IF(AND(D72="Молоко, молочные смеси, мороженое",L72&lt;=0.0005),"&lt;",IF(AND(D72="Сгущенное молоко",L72&lt;=0.004),"&lt;",IF(AND(D72="Масло 50%",L72&lt;=0.003),"&lt;",IF(AND(D72="Масло 65, 67%",L72&lt;=0.003),"&lt;",IF(AND(D72="Масло 70, 72,5%",L72&lt;=0.003),"&lt;",IF(AND(D72="Масло 75, 78%",L72&lt;=0.003),"&lt;",IF(AND(D72="Масло 82,5, 84%",L72&lt;=0.003),"&lt;",IF(AND(D72="Сыворотка",L72&lt;=0.003),"&lt;",IF(AND(D72="Мясо, рыба",L72&lt;=0.002),"&lt;",IF(AND(D72="Готовые мясные продукты, жиры, субпрод.",L72&lt;=0.005),"&lt;",IF(AND(D72="Кисломолочные продукты, творог",L72&lt;=0.002),"&lt;",IF(AND(D72="Сыр",L72&lt;=0.004),"&lt;",IF(AND(D72="Яйца, порошок яичный",L72&lt;=0.006),"&lt;",IF(AND(D72="Мед",L72&lt;=0.004),"&lt;","&gt;")))))))))))))))</f>
        <v>&gt;</v>
      </c>
      <c r="N72" s="160" t="str">
        <f>IF(M72="","",IF(L72&lt;=0.01,"Соответствует","Не соответствует"))</f>
        <v>Не соответствует</v>
      </c>
      <c r="O72" s="162"/>
    </row>
    <row r="73" spans="1:15" ht="20.100000000000001" customHeight="1">
      <c r="A73" s="165"/>
      <c r="B73" s="168"/>
      <c r="C73" s="163"/>
      <c r="D73" s="171"/>
      <c r="E73" s="172"/>
      <c r="F73" s="5">
        <v>0.21099999999999999</v>
      </c>
      <c r="G73" s="4">
        <f t="shared" si="6"/>
        <v>0.1391820580474934</v>
      </c>
      <c r="H73" s="174"/>
      <c r="I73" s="60">
        <f t="shared" si="7"/>
        <v>0.9446330149151877</v>
      </c>
      <c r="J73" s="176"/>
      <c r="K73" s="3">
        <f>IF(I73="Ниже предела","",(I73/1000)*J72)</f>
        <v>4.7231650745759385E-2</v>
      </c>
      <c r="L73" s="157"/>
      <c r="M73" s="159"/>
      <c r="N73" s="161"/>
      <c r="O73" s="163"/>
    </row>
    <row r="74" spans="1:15" ht="20.100000000000001" customHeight="1">
      <c r="A74" s="164">
        <v>22</v>
      </c>
      <c r="B74" s="166">
        <v>4</v>
      </c>
      <c r="C74" s="167"/>
      <c r="D74" s="169" t="s">
        <v>13</v>
      </c>
      <c r="E74" s="170"/>
      <c r="F74" s="5">
        <v>0.34300000000000003</v>
      </c>
      <c r="G74" s="4">
        <f t="shared" si="6"/>
        <v>0.22625329815303433</v>
      </c>
      <c r="H74" s="173">
        <f>IF(OR(F74="",F75=""),"",STDEV(F74:F75)/AVERAGE(F74:F75))</f>
        <v>4.6856473452120663E-2</v>
      </c>
      <c r="I74" s="60">
        <f t="shared" si="7"/>
        <v>0.45159854242898512</v>
      </c>
      <c r="J74" s="175">
        <f>IF(D74="Молоко, молочные смеси, мороженое",10,IF(D74="Сгущенное молоко",40,IF(D74="Масло 50%",25,IF(D74="Масло 65, 67%",22.5,IF(D74="Масло 70, 72,5%",21.5,IF(D74="Масло 75, 78%",20.5,IF(D74="Масло 82,5, 84%",19.5,IF(D74="Сыворотка",20,IF(D74="Мясо, рыба",10,IF(D74="Готовые мясные продукты, жиры, субпрод.",20,IF(D74="Кисломолочные продукты, творог",10,IF(D74="Сыр",24,IF(D74="Яйца, порошок яичный",60,IF(D74="Мед",50,))))))))))))))</f>
        <v>50</v>
      </c>
      <c r="K74" s="3">
        <f>IF(I74="Ниже предела","",(I74/1000)*J74)</f>
        <v>2.2579927121449257E-2</v>
      </c>
      <c r="L74" s="156">
        <f>IF(OR(K74="",K75=""),"",AVERAGE(K74:K75))</f>
        <v>2.3515716652717879E-2</v>
      </c>
      <c r="M74" s="158" t="str">
        <f>IF(L74="","",IF(AND(D74="Молоко, молочные смеси, мороженое",L74&lt;=0.0005),"&lt;",IF(AND(D74="Сгущенное молоко",L74&lt;=0.004),"&lt;",IF(AND(D74="Масло 50%",L74&lt;=0.003),"&lt;",IF(AND(D74="Масло 65, 67%",L74&lt;=0.003),"&lt;",IF(AND(D74="Масло 70, 72,5%",L74&lt;=0.003),"&lt;",IF(AND(D74="Масло 75, 78%",L74&lt;=0.003),"&lt;",IF(AND(D74="Масло 82,5, 84%",L74&lt;=0.003),"&lt;",IF(AND(D74="Сыворотка",L74&lt;=0.003),"&lt;",IF(AND(D74="Мясо, рыба",L74&lt;=0.002),"&lt;",IF(AND(D74="Готовые мясные продукты, жиры, субпрод.",L74&lt;=0.005),"&lt;",IF(AND(D74="Кисломолочные продукты, творог",L74&lt;=0.002),"&lt;",IF(AND(D74="Сыр",L74&lt;=0.004),"&lt;",IF(AND(D74="Яйца, порошок яичный",L74&lt;=0.006),"&lt;",IF(AND(D74="Мед",L74&lt;=0.004),"&lt;","&gt;")))))))))))))))</f>
        <v>&gt;</v>
      </c>
      <c r="N74" s="160" t="str">
        <f>IF(M74="","",IF(L74&lt;=0.01,"Соответствует","Не соответствует"))</f>
        <v>Не соответствует</v>
      </c>
      <c r="O74" s="162"/>
    </row>
    <row r="75" spans="1:15" ht="20.100000000000001" customHeight="1">
      <c r="A75" s="165"/>
      <c r="B75" s="168"/>
      <c r="C75" s="163"/>
      <c r="D75" s="171"/>
      <c r="E75" s="172"/>
      <c r="F75" s="5">
        <v>0.32100000000000001</v>
      </c>
      <c r="G75" s="4">
        <f t="shared" si="6"/>
        <v>0.21174142480211083</v>
      </c>
      <c r="H75" s="174"/>
      <c r="I75" s="60">
        <f t="shared" si="7"/>
        <v>0.48903012367973009</v>
      </c>
      <c r="J75" s="176"/>
      <c r="K75" s="3">
        <f>IF(I75="Ниже предела","",(I75/1000)*J74)</f>
        <v>2.4451506183986504E-2</v>
      </c>
      <c r="L75" s="157"/>
      <c r="M75" s="159"/>
      <c r="N75" s="161"/>
      <c r="O75" s="163"/>
    </row>
    <row r="76" spans="1:15" ht="20.100000000000001" customHeight="1">
      <c r="A76" s="164">
        <v>23</v>
      </c>
      <c r="B76" s="166">
        <v>4</v>
      </c>
      <c r="C76" s="167"/>
      <c r="D76" s="169" t="s">
        <v>79</v>
      </c>
      <c r="E76" s="170"/>
      <c r="F76" s="5">
        <v>0.112</v>
      </c>
      <c r="G76" s="4">
        <f t="shared" si="6"/>
        <v>7.3878627968337732E-2</v>
      </c>
      <c r="H76" s="173">
        <f>IF(OR(F76="",F77=""),"",STDEV(F76:F77)/AVERAGE(F76:F77))</f>
        <v>0.43345864605243445</v>
      </c>
      <c r="I76" s="60">
        <f t="shared" si="7"/>
        <v>2.1878230189714665</v>
      </c>
      <c r="J76" s="175">
        <f>IF(D76="Молоко, молочные смеси, мороженое",10,IF(D76="Сгущенное молоко",40,IF(D76="Масло 50%",25,IF(D76="Масло 65, 67%",22.5,IF(D76="Масло 70, 72,5%",21.5,IF(D76="Масло 75, 78%",20.5,IF(D76="Масло 82,5, 84%",19.5,IF(D76="Сыворотка",20,IF(D76="Мясо, рыба",10,IF(D76="Готовые мясные продукты, жиры, субпрод.",20,IF(D76="Кисломолочные продукты, творог",10,IF(D76="Сыр",24,IF(D76="Яйца, порошок яичный",60,IF(D76="Мед",50,))))))))))))))</f>
        <v>20</v>
      </c>
      <c r="K76" s="3">
        <f>IF(I76="Ниже предела","",(I76/1000)*J76)</f>
        <v>4.3756460379429332E-2</v>
      </c>
      <c r="L76" s="156">
        <f>IF(OR(K76="",K77=""),"",AVERAGE(K76:K77))</f>
        <v>3.1324560338866547E-2</v>
      </c>
      <c r="M76" s="158" t="str">
        <f>IF(L76="","",IF(AND(D76="Молоко, молочные смеси, мороженое",L76&lt;=0.0005),"&lt;",IF(AND(D76="Сгущенное молоко",L76&lt;=0.004),"&lt;",IF(AND(D76="Масло 50%",L76&lt;=0.003),"&lt;",IF(AND(D76="Масло 65, 67%",L76&lt;=0.003),"&lt;",IF(AND(D76="Масло 70, 72,5%",L76&lt;=0.003),"&lt;",IF(AND(D76="Масло 75, 78%",L76&lt;=0.003),"&lt;",IF(AND(D76="Масло 82,5, 84%",L76&lt;=0.003),"&lt;",IF(AND(D76="Сыворотка",L76&lt;=0.003),"&lt;",IF(AND(D76="Мясо, рыба",L76&lt;=0.002),"&lt;",IF(AND(D76="Готовые мясные продукты, жиры, субпрод.",L76&lt;=0.005),"&lt;",IF(AND(D76="Кисломолочные продукты, творог",L76&lt;=0.002),"&lt;",IF(AND(D76="Сыр",L76&lt;=0.004),"&lt;",IF(AND(D76="Яйца, порошок яичный",L76&lt;=0.006),"&lt;",IF(AND(D76="Мед",L76&lt;=0.004),"&lt;","&gt;")))))))))))))))</f>
        <v>&gt;</v>
      </c>
      <c r="N76" s="160" t="str">
        <f>IF(M76="","",IF(L76&lt;=0.01,"Соответствует","Не соответствует"))</f>
        <v>Не соответствует</v>
      </c>
      <c r="O76" s="162"/>
    </row>
    <row r="77" spans="1:15" ht="20.100000000000001" customHeight="1">
      <c r="A77" s="165"/>
      <c r="B77" s="168"/>
      <c r="C77" s="163"/>
      <c r="D77" s="171"/>
      <c r="E77" s="172"/>
      <c r="F77" s="5">
        <v>0.21099999999999999</v>
      </c>
      <c r="G77" s="4">
        <f t="shared" si="6"/>
        <v>0.1391820580474934</v>
      </c>
      <c r="H77" s="174"/>
      <c r="I77" s="60">
        <f t="shared" si="7"/>
        <v>0.9446330149151877</v>
      </c>
      <c r="J77" s="176"/>
      <c r="K77" s="3">
        <f>IF(I77="Ниже предела","",(I77/1000)*J76)</f>
        <v>1.8892660298303755E-2</v>
      </c>
      <c r="L77" s="157"/>
      <c r="M77" s="159"/>
      <c r="N77" s="161"/>
      <c r="O77" s="163"/>
    </row>
    <row r="78" spans="1:15" ht="20.100000000000001" customHeight="1">
      <c r="A78" s="164">
        <v>24</v>
      </c>
      <c r="B78" s="166">
        <v>4</v>
      </c>
      <c r="C78" s="167"/>
      <c r="D78" s="169" t="s">
        <v>13</v>
      </c>
      <c r="E78" s="170"/>
      <c r="F78" s="5">
        <v>0.34300000000000003</v>
      </c>
      <c r="G78" s="4">
        <f t="shared" si="6"/>
        <v>0.22625329815303433</v>
      </c>
      <c r="H78" s="173">
        <f>IF(OR(F78="",F79=""),"",STDEV(F78:F79)/AVERAGE(F78:F79))</f>
        <v>4.6856473452120663E-2</v>
      </c>
      <c r="I78" s="60">
        <f t="shared" si="7"/>
        <v>0.45159854242898512</v>
      </c>
      <c r="J78" s="175">
        <f>IF(D78="Молоко, молочные смеси, мороженое",10,IF(D78="Сгущенное молоко",40,IF(D78="Масло 50%",25,IF(D78="Масло 65, 67%",22.5,IF(D78="Масло 70, 72,5%",21.5,IF(D78="Масло 75, 78%",20.5,IF(D78="Масло 82,5, 84%",19.5,IF(D78="Сыворотка",20,IF(D78="Мясо, рыба",10,IF(D78="Готовые мясные продукты, жиры, субпрод.",20,IF(D78="Кисломолочные продукты, творог",10,IF(D78="Сыр",24,IF(D78="Яйца, порошок яичный",60,IF(D78="Мед",50,))))))))))))))</f>
        <v>50</v>
      </c>
      <c r="K78" s="3">
        <f>IF(I78="Ниже предела","",(I78/1000)*J78)</f>
        <v>2.2579927121449257E-2</v>
      </c>
      <c r="L78" s="156">
        <f>IF(OR(K78="",K79=""),"",AVERAGE(K78:K79))</f>
        <v>2.3515716652717879E-2</v>
      </c>
      <c r="M78" s="158" t="str">
        <f>IF(L78="","",IF(AND(D78="Молоко, молочные смеси, мороженое",L78&lt;=0.0005),"&lt;",IF(AND(D78="Сгущенное молоко",L78&lt;=0.004),"&lt;",IF(AND(D78="Масло 50%",L78&lt;=0.003),"&lt;",IF(AND(D78="Масло 65, 67%",L78&lt;=0.003),"&lt;",IF(AND(D78="Масло 70, 72,5%",L78&lt;=0.003),"&lt;",IF(AND(D78="Масло 75, 78%",L78&lt;=0.003),"&lt;",IF(AND(D78="Масло 82,5, 84%",L78&lt;=0.003),"&lt;",IF(AND(D78="Сыворотка",L78&lt;=0.003),"&lt;",IF(AND(D78="Мясо, рыба",L78&lt;=0.002),"&lt;",IF(AND(D78="Готовые мясные продукты, жиры, субпрод.",L78&lt;=0.005),"&lt;",IF(AND(D78="Кисломолочные продукты, творог",L78&lt;=0.002),"&lt;",IF(AND(D78="Сыр",L78&lt;=0.004),"&lt;",IF(AND(D78="Яйца, порошок яичный",L78&lt;=0.006),"&lt;",IF(AND(D78="Мед",L78&lt;=0.004),"&lt;","&gt;")))))))))))))))</f>
        <v>&gt;</v>
      </c>
      <c r="N78" s="160" t="str">
        <f>IF(M78="","",IF(L78&lt;=0.01,"Соответствует","Не соответствует"))</f>
        <v>Не соответствует</v>
      </c>
      <c r="O78" s="162"/>
    </row>
    <row r="79" spans="1:15" ht="20.100000000000001" customHeight="1">
      <c r="A79" s="165"/>
      <c r="B79" s="168"/>
      <c r="C79" s="163"/>
      <c r="D79" s="171"/>
      <c r="E79" s="172"/>
      <c r="F79" s="5">
        <v>0.32100000000000001</v>
      </c>
      <c r="G79" s="4">
        <f t="shared" si="6"/>
        <v>0.21174142480211083</v>
      </c>
      <c r="H79" s="174"/>
      <c r="I79" s="60">
        <f t="shared" si="7"/>
        <v>0.48903012367973009</v>
      </c>
      <c r="J79" s="176"/>
      <c r="K79" s="3">
        <f>IF(I79="Ниже предела","",(I79/1000)*J78)</f>
        <v>2.4451506183986504E-2</v>
      </c>
      <c r="L79" s="157"/>
      <c r="M79" s="159"/>
      <c r="N79" s="161"/>
      <c r="O79" s="163"/>
    </row>
    <row r="80" spans="1:15" ht="20.100000000000001" customHeight="1">
      <c r="A80" s="164">
        <v>25</v>
      </c>
      <c r="B80" s="166">
        <v>4</v>
      </c>
      <c r="C80" s="167"/>
      <c r="D80" s="169" t="s">
        <v>13</v>
      </c>
      <c r="E80" s="170"/>
      <c r="F80" s="5">
        <v>0.112</v>
      </c>
      <c r="G80" s="4">
        <f t="shared" si="6"/>
        <v>7.3878627968337732E-2</v>
      </c>
      <c r="H80" s="173">
        <f>IF(OR(F80="",F81=""),"",STDEV(F80:F81)/AVERAGE(F80:F81))</f>
        <v>0.43345864605243445</v>
      </c>
      <c r="I80" s="60">
        <f t="shared" si="7"/>
        <v>2.1878230189714665</v>
      </c>
      <c r="J80" s="175">
        <f>IF(D80="Молоко, молочные смеси, мороженое",10,IF(D80="Сгущенное молоко",40,IF(D80="Масло 50%",25,IF(D80="Масло 65, 67%",22.5,IF(D80="Масло 70, 72,5%",21.5,IF(D80="Масло 75, 78%",20.5,IF(D80="Масло 82,5, 84%",19.5,IF(D80="Сыворотка",20,IF(D80="Мясо, рыба",10,IF(D80="Готовые мясные продукты, жиры, субпрод.",20,IF(D80="Кисломолочные продукты, творог",10,IF(D80="Сыр",24,IF(D80="Яйца, порошок яичный",60,IF(D80="Мед",50,))))))))))))))</f>
        <v>50</v>
      </c>
      <c r="K80" s="3">
        <f>IF(I80="Ниже предела","",(I80/1000)*J80)</f>
        <v>0.10939115094857332</v>
      </c>
      <c r="L80" s="156">
        <f>IF(OR(K80="",K81=""),"",AVERAGE(K80:K81))</f>
        <v>7.8311400847166354E-2</v>
      </c>
      <c r="M80" s="158" t="str">
        <f>IF(L80="","",IF(AND(D80="Молоко, молочные смеси, мороженое",L80&lt;=0.0005),"&lt;",IF(AND(D80="Сгущенное молоко",L80&lt;=0.004),"&lt;",IF(AND(D80="Масло 50%",L80&lt;=0.003),"&lt;",IF(AND(D80="Масло 65, 67%",L80&lt;=0.003),"&lt;",IF(AND(D80="Масло 70, 72,5%",L80&lt;=0.003),"&lt;",IF(AND(D80="Масло 75, 78%",L80&lt;=0.003),"&lt;",IF(AND(D80="Масло 82,5, 84%",L80&lt;=0.003),"&lt;",IF(AND(D80="Сыворотка",L80&lt;=0.003),"&lt;",IF(AND(D80="Мясо, рыба",L80&lt;=0.002),"&lt;",IF(AND(D80="Готовые мясные продукты, жиры, субпрод.",L80&lt;=0.005),"&lt;",IF(AND(D80="Кисломолочные продукты, творог",L80&lt;=0.002),"&lt;",IF(AND(D80="Сыр",L80&lt;=0.004),"&lt;",IF(AND(D80="Яйца, порошок яичный",L80&lt;=0.006),"&lt;",IF(AND(D80="Мед",L80&lt;=0.004),"&lt;","&gt;")))))))))))))))</f>
        <v>&gt;</v>
      </c>
      <c r="N80" s="160" t="str">
        <f>IF(M80="","",IF(L80&lt;=0.01,"Соответствует","Не соответствует"))</f>
        <v>Не соответствует</v>
      </c>
      <c r="O80" s="162"/>
    </row>
    <row r="81" spans="1:15" ht="20.100000000000001" customHeight="1">
      <c r="A81" s="165"/>
      <c r="B81" s="168"/>
      <c r="C81" s="163"/>
      <c r="D81" s="171"/>
      <c r="E81" s="172"/>
      <c r="F81" s="5">
        <v>0.21099999999999999</v>
      </c>
      <c r="G81" s="4">
        <f t="shared" si="6"/>
        <v>0.1391820580474934</v>
      </c>
      <c r="H81" s="174"/>
      <c r="I81" s="60">
        <f t="shared" si="7"/>
        <v>0.9446330149151877</v>
      </c>
      <c r="J81" s="176"/>
      <c r="K81" s="3">
        <f>IF(I81="Ниже предела","",(I81/1000)*J80)</f>
        <v>4.7231650745759385E-2</v>
      </c>
      <c r="L81" s="157"/>
      <c r="M81" s="159"/>
      <c r="N81" s="161"/>
      <c r="O81" s="163"/>
    </row>
    <row r="82" spans="1:15" ht="20.100000000000001" customHeight="1">
      <c r="A82" s="164">
        <v>26</v>
      </c>
      <c r="B82" s="166">
        <v>4</v>
      </c>
      <c r="C82" s="167"/>
      <c r="D82" s="169" t="s">
        <v>13</v>
      </c>
      <c r="E82" s="170"/>
      <c r="F82" s="5">
        <v>0.34300000000000003</v>
      </c>
      <c r="G82" s="4">
        <f t="shared" si="6"/>
        <v>0.22625329815303433</v>
      </c>
      <c r="H82" s="173">
        <f>IF(OR(F82="",F83=""),"",STDEV(F82:F83)/AVERAGE(F82:F83))</f>
        <v>4.6856473452120663E-2</v>
      </c>
      <c r="I82" s="60">
        <f t="shared" si="7"/>
        <v>0.45159854242898512</v>
      </c>
      <c r="J82" s="175">
        <f>IF(D82="Молоко, молочные смеси, мороженое",10,IF(D82="Сгущенное молоко",40,IF(D82="Масло 50%",25,IF(D82="Масло 65, 67%",22.5,IF(D82="Масло 70, 72,5%",21.5,IF(D82="Масло 75, 78%",20.5,IF(D82="Масло 82,5, 84%",19.5,IF(D82="Сыворотка",20,IF(D82="Мясо, рыба",10,IF(D82="Готовые мясные продукты, жиры, субпрод.",20,IF(D82="Кисломолочные продукты, творог",10,IF(D82="Сыр",24,IF(D82="Яйца, порошок яичный",60,IF(D82="Мед",50,))))))))))))))</f>
        <v>50</v>
      </c>
      <c r="K82" s="3">
        <f>IF(I82="Ниже предела","",(I82/1000)*J82)</f>
        <v>2.2579927121449257E-2</v>
      </c>
      <c r="L82" s="156">
        <f>IF(OR(K82="",K83=""),"",AVERAGE(K82:K83))</f>
        <v>2.3515716652717879E-2</v>
      </c>
      <c r="M82" s="158" t="str">
        <f>IF(L82="","",IF(AND(D82="Молоко, молочные смеси, мороженое",L82&lt;=0.0005),"&lt;",IF(AND(D82="Сгущенное молоко",L82&lt;=0.004),"&lt;",IF(AND(D82="Масло 50%",L82&lt;=0.003),"&lt;",IF(AND(D82="Масло 65, 67%",L82&lt;=0.003),"&lt;",IF(AND(D82="Масло 70, 72,5%",L82&lt;=0.003),"&lt;",IF(AND(D82="Масло 75, 78%",L82&lt;=0.003),"&lt;",IF(AND(D82="Масло 82,5, 84%",L82&lt;=0.003),"&lt;",IF(AND(D82="Сыворотка",L82&lt;=0.003),"&lt;",IF(AND(D82="Мясо, рыба",L82&lt;=0.002),"&lt;",IF(AND(D82="Готовые мясные продукты, жиры, субпрод.",L82&lt;=0.005),"&lt;",IF(AND(D82="Кисломолочные продукты, творог",L82&lt;=0.002),"&lt;",IF(AND(D82="Сыр",L82&lt;=0.004),"&lt;",IF(AND(D82="Яйца, порошок яичный",L82&lt;=0.006),"&lt;",IF(AND(D82="Мед",L82&lt;=0.004),"&lt;","&gt;")))))))))))))))</f>
        <v>&gt;</v>
      </c>
      <c r="N82" s="160" t="str">
        <f>IF(M82="","",IF(L82&lt;=0.01,"Соответствует","Не соответствует"))</f>
        <v>Не соответствует</v>
      </c>
      <c r="O82" s="162"/>
    </row>
    <row r="83" spans="1:15" ht="20.100000000000001" customHeight="1">
      <c r="A83" s="165"/>
      <c r="B83" s="168"/>
      <c r="C83" s="163"/>
      <c r="D83" s="171"/>
      <c r="E83" s="172"/>
      <c r="F83" s="5">
        <v>0.32100000000000001</v>
      </c>
      <c r="G83" s="4">
        <f t="shared" si="6"/>
        <v>0.21174142480211083</v>
      </c>
      <c r="H83" s="174"/>
      <c r="I83" s="60">
        <f t="shared" si="7"/>
        <v>0.48903012367973009</v>
      </c>
      <c r="J83" s="176"/>
      <c r="K83" s="3">
        <f>IF(I83="Ниже предела","",(I83/1000)*J82)</f>
        <v>2.4451506183986504E-2</v>
      </c>
      <c r="L83" s="157"/>
      <c r="M83" s="159"/>
      <c r="N83" s="161"/>
      <c r="O83" s="163"/>
    </row>
    <row r="84" spans="1:15" ht="20.100000000000001" customHeight="1">
      <c r="A84" s="164">
        <v>27</v>
      </c>
      <c r="B84" s="166"/>
      <c r="C84" s="167"/>
      <c r="D84" s="169" t="s">
        <v>13</v>
      </c>
      <c r="E84" s="170"/>
      <c r="F84" s="5">
        <v>0.112</v>
      </c>
      <c r="G84" s="4">
        <f t="shared" si="6"/>
        <v>7.3878627968337732E-2</v>
      </c>
      <c r="H84" s="173">
        <f>IF(OR(F84="",F85=""),"",STDEV(F84:F85)/AVERAGE(F84:F85))</f>
        <v>0.43345864605243445</v>
      </c>
      <c r="I84" s="60">
        <f t="shared" si="7"/>
        <v>2.1878230189714665</v>
      </c>
      <c r="J84" s="175">
        <f>IF(D84="Молоко, молочные смеси, мороженое",10,IF(D84="Сгущенное молоко",40,IF(D84="Масло 50%",25,IF(D84="Масло 65, 67%",22.5,IF(D84="Масло 70, 72,5%",21.5,IF(D84="Масло 75, 78%",20.5,IF(D84="Масло 82,5, 84%",19.5,IF(D84="Сыворотка",20,IF(D84="Мясо, рыба",10,IF(D84="Готовые мясные продукты, жиры, субпрод.",20,IF(D84="Кисломолочные продукты, творог",10,IF(D84="Сыр",24,IF(D84="Яйца, порошок яичный",60,IF(D84="Мед",50,))))))))))))))</f>
        <v>50</v>
      </c>
      <c r="K84" s="3">
        <f>IF(I84="Ниже предела","",(I84/1000)*J84)</f>
        <v>0.10939115094857332</v>
      </c>
      <c r="L84" s="156">
        <f>IF(OR(K84="",K85=""),"",AVERAGE(K84:K85))</f>
        <v>7.8311400847166354E-2</v>
      </c>
      <c r="M84" s="158" t="str">
        <f>IF(L84="","",IF(AND(D84="Молоко, молочные смеси, мороженое",L84&lt;=0.0005),"&lt;",IF(AND(D84="Сгущенное молоко",L84&lt;=0.004),"&lt;",IF(AND(D84="Масло 50%",L84&lt;=0.003),"&lt;",IF(AND(D84="Масло 65, 67%",L84&lt;=0.003),"&lt;",IF(AND(D84="Масло 70, 72,5%",L84&lt;=0.003),"&lt;",IF(AND(D84="Масло 75, 78%",L84&lt;=0.003),"&lt;",IF(AND(D84="Масло 82,5, 84%",L84&lt;=0.003),"&lt;",IF(AND(D84="Сыворотка",L84&lt;=0.003),"&lt;",IF(AND(D84="Мясо, рыба",L84&lt;=0.002),"&lt;",IF(AND(D84="Готовые мясные продукты, жиры, субпрод.",L84&lt;=0.005),"&lt;",IF(AND(D84="Кисломолочные продукты, творог",L84&lt;=0.002),"&lt;",IF(AND(D84="Сыр",L84&lt;=0.004),"&lt;",IF(AND(D84="Яйца, порошок яичный",L84&lt;=0.006),"&lt;",IF(AND(D84="Мед",L84&lt;=0.004),"&lt;","&gt;")))))))))))))))</f>
        <v>&gt;</v>
      </c>
      <c r="N84" s="160" t="str">
        <f>IF(M84="","",IF(L84&lt;=0.01,"Соответствует","Не соответствует"))</f>
        <v>Не соответствует</v>
      </c>
      <c r="O84" s="162"/>
    </row>
    <row r="85" spans="1:15" ht="20.100000000000001" customHeight="1">
      <c r="A85" s="165"/>
      <c r="B85" s="168"/>
      <c r="C85" s="163"/>
      <c r="D85" s="171"/>
      <c r="E85" s="172"/>
      <c r="F85" s="5">
        <v>0.21099999999999999</v>
      </c>
      <c r="G85" s="4">
        <f t="shared" si="6"/>
        <v>0.1391820580474934</v>
      </c>
      <c r="H85" s="174"/>
      <c r="I85" s="60">
        <f t="shared" si="7"/>
        <v>0.9446330149151877</v>
      </c>
      <c r="J85" s="176"/>
      <c r="K85" s="3">
        <f>IF(I85="Ниже предела","",(I85/1000)*J84)</f>
        <v>4.7231650745759385E-2</v>
      </c>
      <c r="L85" s="157"/>
      <c r="M85" s="159"/>
      <c r="N85" s="161"/>
      <c r="O85" s="163"/>
    </row>
    <row r="86" spans="1:15" ht="20.100000000000001" customHeight="1">
      <c r="A86" s="164">
        <v>28</v>
      </c>
      <c r="B86" s="166"/>
      <c r="C86" s="167"/>
      <c r="D86" s="169" t="s">
        <v>13</v>
      </c>
      <c r="E86" s="170"/>
      <c r="F86" s="5">
        <v>0.34300000000000003</v>
      </c>
      <c r="G86" s="4">
        <f t="shared" si="6"/>
        <v>0.22625329815303433</v>
      </c>
      <c r="H86" s="173">
        <f>IF(OR(F86="",F87=""),"",STDEV(F86:F87)/AVERAGE(F86:F87))</f>
        <v>4.6856473452120663E-2</v>
      </c>
      <c r="I86" s="60">
        <f t="shared" si="7"/>
        <v>0.45159854242898512</v>
      </c>
      <c r="J86" s="175">
        <f>IF(D86="Молоко, молочные смеси, мороженое",10,IF(D86="Сгущенное молоко",40,IF(D86="Масло 50%",25,IF(D86="Масло 65, 67%",22.5,IF(D86="Масло 70, 72,5%",21.5,IF(D86="Масло 75, 78%",20.5,IF(D86="Масло 82,5, 84%",19.5,IF(D86="Сыворотка",20,IF(D86="Мясо, рыба",10,IF(D86="Готовые мясные продукты, жиры, субпрод.",20,IF(D86="Кисломолочные продукты, творог",10,IF(D86="Сыр",24,IF(D86="Яйца, порошок яичный",60,IF(D86="Мед",50,))))))))))))))</f>
        <v>50</v>
      </c>
      <c r="K86" s="3">
        <f>IF(I86="Ниже предела","",(I86/1000)*J86)</f>
        <v>2.2579927121449257E-2</v>
      </c>
      <c r="L86" s="156">
        <f>IF(OR(K86="",K87=""),"",AVERAGE(K86:K87))</f>
        <v>2.3515716652717879E-2</v>
      </c>
      <c r="M86" s="158" t="str">
        <f>IF(L86="","",IF(AND(D86="Молоко, молочные смеси, мороженое",L86&lt;=0.0005),"&lt;",IF(AND(D86="Сгущенное молоко",L86&lt;=0.004),"&lt;",IF(AND(D86="Масло 50%",L86&lt;=0.003),"&lt;",IF(AND(D86="Масло 65, 67%",L86&lt;=0.003),"&lt;",IF(AND(D86="Масло 70, 72,5%",L86&lt;=0.003),"&lt;",IF(AND(D86="Масло 75, 78%",L86&lt;=0.003),"&lt;",IF(AND(D86="Масло 82,5, 84%",L86&lt;=0.003),"&lt;",IF(AND(D86="Сыворотка",L86&lt;=0.003),"&lt;",IF(AND(D86="Мясо, рыба",L86&lt;=0.002),"&lt;",IF(AND(D86="Готовые мясные продукты, жиры, субпрод.",L86&lt;=0.005),"&lt;",IF(AND(D86="Кисломолочные продукты, творог",L86&lt;=0.002),"&lt;",IF(AND(D86="Сыр",L86&lt;=0.004),"&lt;",IF(AND(D86="Яйца, порошок яичный",L86&lt;=0.006),"&lt;",IF(AND(D86="Мед",L86&lt;=0.004),"&lt;","&gt;")))))))))))))))</f>
        <v>&gt;</v>
      </c>
      <c r="N86" s="160" t="str">
        <f>IF(M86="","",IF(L86&lt;=0.01,"Соответствует","Не соответствует"))</f>
        <v>Не соответствует</v>
      </c>
      <c r="O86" s="162"/>
    </row>
    <row r="87" spans="1:15" ht="20.100000000000001" customHeight="1">
      <c r="A87" s="165"/>
      <c r="B87" s="168"/>
      <c r="C87" s="163"/>
      <c r="D87" s="171"/>
      <c r="E87" s="172"/>
      <c r="F87" s="5">
        <v>0.32100000000000001</v>
      </c>
      <c r="G87" s="4">
        <f t="shared" si="6"/>
        <v>0.21174142480211083</v>
      </c>
      <c r="H87" s="174"/>
      <c r="I87" s="60">
        <f t="shared" si="7"/>
        <v>0.48903012367973009</v>
      </c>
      <c r="J87" s="176"/>
      <c r="K87" s="3">
        <f>IF(I87="Ниже предела","",(I87/1000)*J86)</f>
        <v>2.4451506183986504E-2</v>
      </c>
      <c r="L87" s="157"/>
      <c r="M87" s="159"/>
      <c r="N87" s="161"/>
      <c r="O87" s="163"/>
    </row>
    <row r="88" spans="1:15" ht="20.100000000000001" customHeight="1">
      <c r="A88" s="164">
        <v>29</v>
      </c>
      <c r="B88" s="166"/>
      <c r="C88" s="167"/>
      <c r="D88" s="169" t="s">
        <v>13</v>
      </c>
      <c r="E88" s="170"/>
      <c r="F88" s="5">
        <v>0.112</v>
      </c>
      <c r="G88" s="4">
        <f t="shared" si="6"/>
        <v>7.3878627968337732E-2</v>
      </c>
      <c r="H88" s="173">
        <f>IF(OR(F88="",F89=""),"",STDEV(F88:F89)/AVERAGE(F88:F89))</f>
        <v>0.43345864605243445</v>
      </c>
      <c r="I88" s="60">
        <f t="shared" si="7"/>
        <v>2.1878230189714665</v>
      </c>
      <c r="J88" s="175">
        <f>IF(D88="Молоко, молочные смеси, мороженое",10,IF(D88="Сгущенное молоко",40,IF(D88="Масло 50%",25,IF(D88="Масло 65, 67%",22.5,IF(D88="Масло 70, 72,5%",21.5,IF(D88="Масло 75, 78%",20.5,IF(D88="Масло 82,5, 84%",19.5,IF(D88="Сыворотка",20,IF(D88="Мясо, рыба",10,IF(D88="Готовые мясные продукты, жиры, субпрод.",20,IF(D88="Кисломолочные продукты, творог",10,IF(D88="Сыр",24,IF(D88="Яйца, порошок яичный",60,IF(D88="Мед",50,))))))))))))))</f>
        <v>50</v>
      </c>
      <c r="K88" s="3">
        <f>IF(I88="Ниже предела","",(I88/1000)*J88)</f>
        <v>0.10939115094857332</v>
      </c>
      <c r="L88" s="156">
        <f>IF(OR(K88="",K89=""),"",AVERAGE(K88:K89))</f>
        <v>7.8311400847166354E-2</v>
      </c>
      <c r="M88" s="158" t="str">
        <f>IF(L88="","",IF(AND(D88="Молоко, молочные смеси, мороженое",L88&lt;=0.0005),"&lt;",IF(AND(D88="Сгущенное молоко",L88&lt;=0.004),"&lt;",IF(AND(D88="Масло 50%",L88&lt;=0.003),"&lt;",IF(AND(D88="Масло 65, 67%",L88&lt;=0.003),"&lt;",IF(AND(D88="Масло 70, 72,5%",L88&lt;=0.003),"&lt;",IF(AND(D88="Масло 75, 78%",L88&lt;=0.003),"&lt;",IF(AND(D88="Масло 82,5, 84%",L88&lt;=0.003),"&lt;",IF(AND(D88="Сыворотка",L88&lt;=0.003),"&lt;",IF(AND(D88="Мясо, рыба",L88&lt;=0.002),"&lt;",IF(AND(D88="Готовые мясные продукты, жиры, субпрод.",L88&lt;=0.005),"&lt;",IF(AND(D88="Кисломолочные продукты, творог",L88&lt;=0.002),"&lt;",IF(AND(D88="Сыр",L88&lt;=0.004),"&lt;",IF(AND(D88="Яйца, порошок яичный",L88&lt;=0.006),"&lt;",IF(AND(D88="Мед",L88&lt;=0.004),"&lt;","&gt;")))))))))))))))</f>
        <v>&gt;</v>
      </c>
      <c r="N88" s="160" t="str">
        <f>IF(M88="","",IF(L88&lt;=0.01,"Соответствует","Не соответствует"))</f>
        <v>Не соответствует</v>
      </c>
      <c r="O88" s="162"/>
    </row>
    <row r="89" spans="1:15" ht="20.100000000000001" customHeight="1">
      <c r="A89" s="165"/>
      <c r="B89" s="168"/>
      <c r="C89" s="163"/>
      <c r="D89" s="171"/>
      <c r="E89" s="172"/>
      <c r="F89" s="5">
        <v>0.21099999999999999</v>
      </c>
      <c r="G89" s="4">
        <f t="shared" si="6"/>
        <v>0.1391820580474934</v>
      </c>
      <c r="H89" s="174"/>
      <c r="I89" s="60">
        <f t="shared" si="7"/>
        <v>0.9446330149151877</v>
      </c>
      <c r="J89" s="176"/>
      <c r="K89" s="3">
        <f>IF(I89="Ниже предела","",(I89/1000)*J88)</f>
        <v>4.7231650745759385E-2</v>
      </c>
      <c r="L89" s="157"/>
      <c r="M89" s="159"/>
      <c r="N89" s="161"/>
      <c r="O89" s="163"/>
    </row>
    <row r="90" spans="1:15" ht="20.100000000000001" customHeight="1">
      <c r="A90" s="164">
        <v>30</v>
      </c>
      <c r="B90" s="166"/>
      <c r="C90" s="167"/>
      <c r="D90" s="169" t="s">
        <v>13</v>
      </c>
      <c r="E90" s="170"/>
      <c r="F90" s="5">
        <v>0.34300000000000003</v>
      </c>
      <c r="G90" s="4">
        <f t="shared" si="6"/>
        <v>0.22625329815303433</v>
      </c>
      <c r="H90" s="173">
        <f>IF(OR(F90="",F91=""),"",STDEV(F90:F91)/AVERAGE(F90:F91))</f>
        <v>4.6856473452120663E-2</v>
      </c>
      <c r="I90" s="60">
        <f t="shared" si="7"/>
        <v>0.45159854242898512</v>
      </c>
      <c r="J90" s="175">
        <f>IF(D90="Молоко, молочные смеси, мороженое",10,IF(D90="Сгущенное молоко",40,IF(D90="Масло 50%",25,IF(D90="Масло 65, 67%",22.5,IF(D90="Масло 70, 72,5%",21.5,IF(D90="Масло 75, 78%",20.5,IF(D90="Масло 82,5, 84%",19.5,IF(D90="Сыворотка",20,IF(D90="Мясо, рыба",10,IF(D90="Готовые мясные продукты, жиры, субпрод.",20,IF(D90="Кисломолочные продукты, творог",10,IF(D90="Сыр",24,IF(D90="Яйца, порошок яичный",60,IF(D90="Мед",50,))))))))))))))</f>
        <v>50</v>
      </c>
      <c r="K90" s="3">
        <f>IF(I90="Ниже предела","",(I90/1000)*J90)</f>
        <v>2.2579927121449257E-2</v>
      </c>
      <c r="L90" s="156">
        <f>IF(OR(K90="",K91=""),"",AVERAGE(K90:K91))</f>
        <v>2.3515716652717879E-2</v>
      </c>
      <c r="M90" s="158" t="str">
        <f>IF(L90="","",IF(AND(D90="Молоко, молочные смеси, мороженое",L90&lt;=0.0005),"&lt;",IF(AND(D90="Сгущенное молоко",L90&lt;=0.004),"&lt;",IF(AND(D90="Масло 50%",L90&lt;=0.003),"&lt;",IF(AND(D90="Масло 65, 67%",L90&lt;=0.003),"&lt;",IF(AND(D90="Масло 70, 72,5%",L90&lt;=0.003),"&lt;",IF(AND(D90="Масло 75, 78%",L90&lt;=0.003),"&lt;",IF(AND(D90="Масло 82,5, 84%",L90&lt;=0.003),"&lt;",IF(AND(D90="Сыворотка",L90&lt;=0.003),"&lt;",IF(AND(D90="Мясо, рыба",L90&lt;=0.002),"&lt;",IF(AND(D90="Готовые мясные продукты, жиры, субпрод.",L90&lt;=0.005),"&lt;",IF(AND(D90="Кисломолочные продукты, творог",L90&lt;=0.002),"&lt;",IF(AND(D90="Сыр",L90&lt;=0.004),"&lt;",IF(AND(D90="Яйца, порошок яичный",L90&lt;=0.006),"&lt;",IF(AND(D90="Мед",L90&lt;=0.004),"&lt;","&gt;")))))))))))))))</f>
        <v>&gt;</v>
      </c>
      <c r="N90" s="160" t="str">
        <f>IF(M90="","",IF(L90&lt;=0.01,"Соответствует","Не соответствует"))</f>
        <v>Не соответствует</v>
      </c>
      <c r="O90" s="162"/>
    </row>
    <row r="91" spans="1:15" ht="20.100000000000001" customHeight="1">
      <c r="A91" s="165"/>
      <c r="B91" s="168"/>
      <c r="C91" s="163"/>
      <c r="D91" s="171"/>
      <c r="E91" s="172"/>
      <c r="F91" s="5">
        <v>0.32100000000000001</v>
      </c>
      <c r="G91" s="4">
        <f t="shared" si="6"/>
        <v>0.21174142480211083</v>
      </c>
      <c r="H91" s="174"/>
      <c r="I91" s="60">
        <f t="shared" si="7"/>
        <v>0.48903012367973009</v>
      </c>
      <c r="J91" s="176"/>
      <c r="K91" s="3">
        <f>IF(I91="Ниже предела","",(I91/1000)*J90)</f>
        <v>2.4451506183986504E-2</v>
      </c>
      <c r="L91" s="157"/>
      <c r="M91" s="159"/>
      <c r="N91" s="161"/>
      <c r="O91" s="163"/>
    </row>
    <row r="92" spans="1:15" ht="20.100000000000001" customHeight="1">
      <c r="A92" s="164">
        <v>31</v>
      </c>
      <c r="B92" s="166"/>
      <c r="C92" s="167"/>
      <c r="D92" s="169" t="s">
        <v>13</v>
      </c>
      <c r="E92" s="170"/>
      <c r="F92" s="5">
        <v>0.112</v>
      </c>
      <c r="G92" s="4">
        <f t="shared" si="6"/>
        <v>7.3878627968337732E-2</v>
      </c>
      <c r="H92" s="173">
        <f>IF(OR(F92="",F93=""),"",STDEV(F92:F93)/AVERAGE(F92:F93))</f>
        <v>0.43345864605243445</v>
      </c>
      <c r="I92" s="60">
        <f t="shared" si="7"/>
        <v>2.1878230189714665</v>
      </c>
      <c r="J92" s="175">
        <f>IF(D92="Молоко, молочные смеси, мороженое",10,IF(D92="Сгущенное молоко",40,IF(D92="Масло 50%",25,IF(D92="Масло 65, 67%",22.5,IF(D92="Масло 70, 72,5%",21.5,IF(D92="Масло 75, 78%",20.5,IF(D92="Масло 82,5, 84%",19.5,IF(D92="Сыворотка",20,IF(D92="Мясо, рыба",10,IF(D92="Готовые мясные продукты, жиры, субпрод.",20,IF(D92="Кисломолочные продукты, творог",10,IF(D92="Сыр",24,IF(D92="Яйца, порошок яичный",60,IF(D92="Мед",50,))))))))))))))</f>
        <v>50</v>
      </c>
      <c r="K92" s="3">
        <f>IF(I92="Ниже предела","",(I92/1000)*J92)</f>
        <v>0.10939115094857332</v>
      </c>
      <c r="L92" s="156">
        <f>IF(OR(K92="",K93=""),"",AVERAGE(K92:K93))</f>
        <v>7.8311400847166354E-2</v>
      </c>
      <c r="M92" s="158" t="str">
        <f>IF(L92="","",IF(AND(D92="Молоко, молочные смеси, мороженое",L92&lt;=0.0005),"&lt;",IF(AND(D92="Сгущенное молоко",L92&lt;=0.004),"&lt;",IF(AND(D92="Масло 50%",L92&lt;=0.003),"&lt;",IF(AND(D92="Масло 65, 67%",L92&lt;=0.003),"&lt;",IF(AND(D92="Масло 70, 72,5%",L92&lt;=0.003),"&lt;",IF(AND(D92="Масло 75, 78%",L92&lt;=0.003),"&lt;",IF(AND(D92="Масло 82,5, 84%",L92&lt;=0.003),"&lt;",IF(AND(D92="Сыворотка",L92&lt;=0.003),"&lt;",IF(AND(D92="Мясо, рыба",L92&lt;=0.002),"&lt;",IF(AND(D92="Готовые мясные продукты, жиры, субпрод.",L92&lt;=0.005),"&lt;",IF(AND(D92="Кисломолочные продукты, творог",L92&lt;=0.002),"&lt;",IF(AND(D92="Сыр",L92&lt;=0.004),"&lt;",IF(AND(D92="Яйца, порошок яичный",L92&lt;=0.006),"&lt;",IF(AND(D92="Мед",L92&lt;=0.004),"&lt;","&gt;")))))))))))))))</f>
        <v>&gt;</v>
      </c>
      <c r="N92" s="160" t="str">
        <f>IF(M92="","",IF(L92&lt;=0.01,"Соответствует","Не соответствует"))</f>
        <v>Не соответствует</v>
      </c>
      <c r="O92" s="162"/>
    </row>
    <row r="93" spans="1:15" ht="20.100000000000001" customHeight="1">
      <c r="A93" s="165"/>
      <c r="B93" s="168"/>
      <c r="C93" s="163"/>
      <c r="D93" s="171"/>
      <c r="E93" s="172"/>
      <c r="F93" s="5">
        <v>0.21099999999999999</v>
      </c>
      <c r="G93" s="4">
        <f t="shared" si="6"/>
        <v>0.1391820580474934</v>
      </c>
      <c r="H93" s="174"/>
      <c r="I93" s="60">
        <f t="shared" si="7"/>
        <v>0.9446330149151877</v>
      </c>
      <c r="J93" s="176"/>
      <c r="K93" s="3">
        <f>IF(I93="Ниже предела","",(I93/1000)*J92)</f>
        <v>4.7231650745759385E-2</v>
      </c>
      <c r="L93" s="157"/>
      <c r="M93" s="159"/>
      <c r="N93" s="161"/>
      <c r="O93" s="163"/>
    </row>
    <row r="94" spans="1:15" ht="20.100000000000001" customHeight="1">
      <c r="A94" s="164">
        <v>32</v>
      </c>
      <c r="B94" s="166"/>
      <c r="C94" s="167"/>
      <c r="D94" s="169" t="s">
        <v>13</v>
      </c>
      <c r="E94" s="170"/>
      <c r="F94" s="5">
        <v>0.34300000000000003</v>
      </c>
      <c r="G94" s="4">
        <f t="shared" si="6"/>
        <v>0.22625329815303433</v>
      </c>
      <c r="H94" s="173">
        <f>IF(OR(F94="",F95=""),"",STDEV(F94:F95)/AVERAGE(F94:F95))</f>
        <v>4.6856473452120663E-2</v>
      </c>
      <c r="I94" s="60">
        <f t="shared" si="7"/>
        <v>0.45159854242898512</v>
      </c>
      <c r="J94" s="175">
        <f>IF(D94="Молоко, молочные смеси, мороженое",10,IF(D94="Сгущенное молоко",40,IF(D94="Масло 50%",25,IF(D94="Масло 65, 67%",22.5,IF(D94="Масло 70, 72,5%",21.5,IF(D94="Масло 75, 78%",20.5,IF(D94="Масло 82,5, 84%",19.5,IF(D94="Сыворотка",20,IF(D94="Мясо, рыба",10,IF(D94="Готовые мясные продукты, жиры, субпрод.",20,IF(D94="Кисломолочные продукты, творог",10,IF(D94="Сыр",24,IF(D94="Яйца, порошок яичный",60,IF(D94="Мед",50,))))))))))))))</f>
        <v>50</v>
      </c>
      <c r="K94" s="3">
        <f>IF(I94="Ниже предела","",(I94/1000)*J94)</f>
        <v>2.2579927121449257E-2</v>
      </c>
      <c r="L94" s="156">
        <f>IF(OR(K94="",K95=""),"",AVERAGE(K94:K95))</f>
        <v>2.3515716652717879E-2</v>
      </c>
      <c r="M94" s="158" t="str">
        <f>IF(L94="","",IF(AND(D94="Молоко, молочные смеси, мороженое",L94&lt;=0.0005),"&lt;",IF(AND(D94="Сгущенное молоко",L94&lt;=0.004),"&lt;",IF(AND(D94="Масло 50%",L94&lt;=0.003),"&lt;",IF(AND(D94="Масло 65, 67%",L94&lt;=0.003),"&lt;",IF(AND(D94="Масло 70, 72,5%",L94&lt;=0.003),"&lt;",IF(AND(D94="Масло 75, 78%",L94&lt;=0.003),"&lt;",IF(AND(D94="Масло 82,5, 84%",L94&lt;=0.003),"&lt;",IF(AND(D94="Сыворотка",L94&lt;=0.003),"&lt;",IF(AND(D94="Мясо, рыба",L94&lt;=0.002),"&lt;",IF(AND(D94="Готовые мясные продукты, жиры, субпрод.",L94&lt;=0.005),"&lt;",IF(AND(D94="Кисломолочные продукты, творог",L94&lt;=0.002),"&lt;",IF(AND(D94="Сыр",L94&lt;=0.004),"&lt;",IF(AND(D94="Яйца, порошок яичный",L94&lt;=0.006),"&lt;",IF(AND(D94="Мед",L94&lt;=0.004),"&lt;","&gt;")))))))))))))))</f>
        <v>&gt;</v>
      </c>
      <c r="N94" s="160" t="str">
        <f>IF(M94="","",IF(L94&lt;=0.01,"Соответствует","Не соответствует"))</f>
        <v>Не соответствует</v>
      </c>
      <c r="O94" s="162"/>
    </row>
    <row r="95" spans="1:15" ht="20.100000000000001" customHeight="1">
      <c r="A95" s="165"/>
      <c r="B95" s="168"/>
      <c r="C95" s="163"/>
      <c r="D95" s="171"/>
      <c r="E95" s="172"/>
      <c r="F95" s="5">
        <v>0.32100000000000001</v>
      </c>
      <c r="G95" s="4">
        <f t="shared" si="6"/>
        <v>0.21174142480211083</v>
      </c>
      <c r="H95" s="174"/>
      <c r="I95" s="60">
        <f t="shared" si="7"/>
        <v>0.48903012367973009</v>
      </c>
      <c r="J95" s="176"/>
      <c r="K95" s="3">
        <f>IF(I95="Ниже предела","",(I95/1000)*J94)</f>
        <v>2.4451506183986504E-2</v>
      </c>
      <c r="L95" s="157"/>
      <c r="M95" s="159"/>
      <c r="N95" s="161"/>
      <c r="O95" s="163"/>
    </row>
    <row r="96" spans="1:15" ht="20.100000000000001" customHeight="1">
      <c r="A96" s="164">
        <v>33</v>
      </c>
      <c r="B96" s="166"/>
      <c r="C96" s="167"/>
      <c r="D96" s="169" t="s">
        <v>13</v>
      </c>
      <c r="E96" s="170"/>
      <c r="F96" s="5">
        <v>0.112</v>
      </c>
      <c r="G96" s="4">
        <f t="shared" ref="G96:G115" si="8">IF(F96="","",IF((F96/AVERAGE($D$15:$E$15))=0,"",F96/AVERAGE($D$15:$E$15)))</f>
        <v>7.3878627968337732E-2</v>
      </c>
      <c r="H96" s="173">
        <f>IF(OR(F96="",F97=""),"",STDEV(F96:F97)/AVERAGE(F96:F97))</f>
        <v>0.43345864605243445</v>
      </c>
      <c r="I96" s="60">
        <f t="shared" ref="I96:I115" si="9">IF(G96="","",IF(G96&gt;$F$16,"Ниже предела",IF(G96&gt;$F$17,EXP((G96-$D$25)/$C$25),IF(G96&gt;$F$18,EXP((G96-$D$26)/$C$26),IF(G96&gt;$F$19,EXP((G96-$D$27)/$C$27),EXP((G96-$D$28)/$C$28))))))</f>
        <v>2.1878230189714665</v>
      </c>
      <c r="J96" s="175">
        <f>IF(D96="Молоко, молочные смеси, мороженое",10,IF(D96="Сгущенное молоко",40,IF(D96="Масло 50%",25,IF(D96="Масло 65, 67%",22.5,IF(D96="Масло 70, 72,5%",21.5,IF(D96="Масло 75, 78%",20.5,IF(D96="Масло 82,5, 84%",19.5,IF(D96="Сыворотка",20,IF(D96="Мясо, рыба",10,IF(D96="Готовые мясные продукты, жиры, субпрод.",20,IF(D96="Кисломолочные продукты, творог",10,IF(D96="Сыр",24,IF(D96="Яйца, порошок яичный",60,IF(D96="Мед",50,))))))))))))))</f>
        <v>50</v>
      </c>
      <c r="K96" s="3">
        <f>IF(I96="Ниже предела","",(I96/1000)*J96)</f>
        <v>0.10939115094857332</v>
      </c>
      <c r="L96" s="156">
        <f>IF(OR(K96="",K97=""),"",AVERAGE(K96:K97))</f>
        <v>7.8311400847166354E-2</v>
      </c>
      <c r="M96" s="158" t="str">
        <f>IF(L96="","",IF(AND(D96="Молоко, молочные смеси, мороженое",L96&lt;=0.0005),"&lt;",IF(AND(D96="Сгущенное молоко",L96&lt;=0.004),"&lt;",IF(AND(D96="Масло 50%",L96&lt;=0.003),"&lt;",IF(AND(D96="Масло 65, 67%",L96&lt;=0.003),"&lt;",IF(AND(D96="Масло 70, 72,5%",L96&lt;=0.003),"&lt;",IF(AND(D96="Масло 75, 78%",L96&lt;=0.003),"&lt;",IF(AND(D96="Масло 82,5, 84%",L96&lt;=0.003),"&lt;",IF(AND(D96="Сыворотка",L96&lt;=0.003),"&lt;",IF(AND(D96="Мясо, рыба",L96&lt;=0.002),"&lt;",IF(AND(D96="Готовые мясные продукты, жиры, субпрод.",L96&lt;=0.005),"&lt;",IF(AND(D96="Кисломолочные продукты, творог",L96&lt;=0.002),"&lt;",IF(AND(D96="Сыр",L96&lt;=0.004),"&lt;",IF(AND(D96="Яйца, порошок яичный",L96&lt;=0.006),"&lt;",IF(AND(D96="Мед",L96&lt;=0.004),"&lt;","&gt;")))))))))))))))</f>
        <v>&gt;</v>
      </c>
      <c r="N96" s="160" t="str">
        <f>IF(M96="","",IF(L96&lt;=0.01,"Соответствует","Не соответствует"))</f>
        <v>Не соответствует</v>
      </c>
      <c r="O96" s="162"/>
    </row>
    <row r="97" spans="1:15" ht="20.100000000000001" customHeight="1">
      <c r="A97" s="165"/>
      <c r="B97" s="168"/>
      <c r="C97" s="163"/>
      <c r="D97" s="171"/>
      <c r="E97" s="172"/>
      <c r="F97" s="5">
        <v>0.21099999999999999</v>
      </c>
      <c r="G97" s="4">
        <f t="shared" si="8"/>
        <v>0.1391820580474934</v>
      </c>
      <c r="H97" s="174"/>
      <c r="I97" s="60">
        <f t="shared" si="9"/>
        <v>0.9446330149151877</v>
      </c>
      <c r="J97" s="176"/>
      <c r="K97" s="3">
        <f>IF(I97="Ниже предела","",(I97/1000)*J96)</f>
        <v>4.7231650745759385E-2</v>
      </c>
      <c r="L97" s="157"/>
      <c r="M97" s="159"/>
      <c r="N97" s="161"/>
      <c r="O97" s="163"/>
    </row>
    <row r="98" spans="1:15" ht="20.100000000000001" customHeight="1">
      <c r="A98" s="164">
        <v>34</v>
      </c>
      <c r="B98" s="166"/>
      <c r="C98" s="167"/>
      <c r="D98" s="169" t="s">
        <v>77</v>
      </c>
      <c r="E98" s="170"/>
      <c r="F98" s="5">
        <v>0.34300000000000003</v>
      </c>
      <c r="G98" s="4">
        <f t="shared" si="8"/>
        <v>0.22625329815303433</v>
      </c>
      <c r="H98" s="173">
        <f>IF(OR(F98="",F99=""),"",STDEV(F98:F99)/AVERAGE(F98:F99))</f>
        <v>4.6856473452120663E-2</v>
      </c>
      <c r="I98" s="60">
        <f t="shared" si="9"/>
        <v>0.45159854242898512</v>
      </c>
      <c r="J98" s="175">
        <f>IF(D98="Молоко, молочные смеси, мороженое",10,IF(D98="Сгущенное молоко",40,IF(D98="Масло 50%",25,IF(D98="Масло 65, 67%",22.5,IF(D98="Масло 70, 72,5%",21.5,IF(D98="Масло 75, 78%",20.5,IF(D98="Масло 82,5, 84%",19.5,IF(D98="Сыворотка",20,IF(D98="Мясо, рыба",10,IF(D98="Готовые мясные продукты, жиры, субпрод.",20,IF(D98="Кисломолочные продукты, творог",10,IF(D98="Сыр",24,IF(D98="Яйца, порошок яичный",60,IF(D98="Мед",50,))))))))))))))</f>
        <v>10</v>
      </c>
      <c r="K98" s="3">
        <f>IF(I98="Ниже предела","",(I98/1000)*J98)</f>
        <v>4.5159854242898517E-3</v>
      </c>
      <c r="L98" s="156">
        <f>IF(OR(K98="",K99=""),"",AVERAGE(K98:K99))</f>
        <v>4.7031433305435768E-3</v>
      </c>
      <c r="M98" s="158" t="str">
        <f>IF(L98="","",IF(AND(D98="Молоко, молочные смеси, мороженое",L98&lt;=0.0005),"&lt;",IF(AND(D98="Сгущенное молоко",L98&lt;=0.004),"&lt;",IF(AND(D98="Масло 50%",L98&lt;=0.003),"&lt;",IF(AND(D98="Масло 65, 67%",L98&lt;=0.003),"&lt;",IF(AND(D98="Масло 70, 72,5%",L98&lt;=0.003),"&lt;",IF(AND(D98="Масло 75, 78%",L98&lt;=0.003),"&lt;",IF(AND(D98="Масло 82,5, 84%",L98&lt;=0.003),"&lt;",IF(AND(D98="Сыворотка",L98&lt;=0.003),"&lt;",IF(AND(D98="Мясо, рыба",L98&lt;=0.002),"&lt;",IF(AND(D98="Готовые мясные продукты, жиры, субпрод.",L98&lt;=0.005),"&lt;",IF(AND(D98="Кисломолочные продукты, творог",L98&lt;=0.002),"&lt;",IF(AND(D98="Сыр",L98&lt;=0.004),"&lt;",IF(AND(D98="Яйца, порошок яичный",L98&lt;=0.006),"&lt;",IF(AND(D98="Мед",L98&lt;=0.004),"&lt;","&gt;")))))))))))))))</f>
        <v>&gt;</v>
      </c>
      <c r="N98" s="160" t="str">
        <f>IF(M98="","",IF(L98&lt;=0.01,"Соответствует","Не соответствует"))</f>
        <v>Соответствует</v>
      </c>
      <c r="O98" s="162"/>
    </row>
    <row r="99" spans="1:15" ht="20.100000000000001" customHeight="1">
      <c r="A99" s="165"/>
      <c r="B99" s="168"/>
      <c r="C99" s="163"/>
      <c r="D99" s="171"/>
      <c r="E99" s="172"/>
      <c r="F99" s="5">
        <v>0.32100000000000001</v>
      </c>
      <c r="G99" s="4">
        <f t="shared" si="8"/>
        <v>0.21174142480211083</v>
      </c>
      <c r="H99" s="174"/>
      <c r="I99" s="60">
        <f t="shared" si="9"/>
        <v>0.48903012367973009</v>
      </c>
      <c r="J99" s="176"/>
      <c r="K99" s="3">
        <f>IF(I99="Ниже предела","",(I99/1000)*J98)</f>
        <v>4.8903012367973011E-3</v>
      </c>
      <c r="L99" s="157"/>
      <c r="M99" s="159"/>
      <c r="N99" s="161"/>
      <c r="O99" s="163"/>
    </row>
    <row r="100" spans="1:15" ht="20.100000000000001" customHeight="1">
      <c r="A100" s="164">
        <v>35</v>
      </c>
      <c r="B100" s="166"/>
      <c r="C100" s="167"/>
      <c r="D100" s="169" t="s">
        <v>13</v>
      </c>
      <c r="E100" s="170"/>
      <c r="F100" s="5">
        <v>0.112</v>
      </c>
      <c r="G100" s="4">
        <f t="shared" si="8"/>
        <v>7.3878627968337732E-2</v>
      </c>
      <c r="H100" s="173">
        <f>IF(OR(F100="",F101=""),"",STDEV(F100:F101)/AVERAGE(F100:F101))</f>
        <v>0.43345864605243445</v>
      </c>
      <c r="I100" s="60">
        <f t="shared" si="9"/>
        <v>2.1878230189714665</v>
      </c>
      <c r="J100" s="175">
        <f>IF(D100="Молоко, молочные смеси, мороженое",10,IF(D100="Сгущенное молоко",40,IF(D100="Масло 50%",25,IF(D100="Масло 65, 67%",22.5,IF(D100="Масло 70, 72,5%",21.5,IF(D100="Масло 75, 78%",20.5,IF(D100="Масло 82,5, 84%",19.5,IF(D100="Сыворотка",20,IF(D100="Мясо, рыба",10,IF(D100="Готовые мясные продукты, жиры, субпрод.",20,IF(D100="Кисломолочные продукты, творог",10,IF(D100="Сыр",24,IF(D100="Яйца, порошок яичный",60,IF(D100="Мед",50,))))))))))))))</f>
        <v>50</v>
      </c>
      <c r="K100" s="3">
        <f>IF(I100="Ниже предела","",(I100/1000)*J100)</f>
        <v>0.10939115094857332</v>
      </c>
      <c r="L100" s="156">
        <f>IF(OR(K100="",K101=""),"",AVERAGE(K100:K101))</f>
        <v>7.8311400847166354E-2</v>
      </c>
      <c r="M100" s="158" t="str">
        <f>IF(L100="","",IF(AND(D100="Молоко, молочные смеси, мороженое",L100&lt;=0.0005),"&lt;",IF(AND(D100="Сгущенное молоко",L100&lt;=0.004),"&lt;",IF(AND(D100="Масло 50%",L100&lt;=0.003),"&lt;",IF(AND(D100="Масло 65, 67%",L100&lt;=0.003),"&lt;",IF(AND(D100="Масло 70, 72,5%",L100&lt;=0.003),"&lt;",IF(AND(D100="Масло 75, 78%",L100&lt;=0.003),"&lt;",IF(AND(D100="Масло 82,5, 84%",L100&lt;=0.003),"&lt;",IF(AND(D100="Сыворотка",L100&lt;=0.003),"&lt;",IF(AND(D100="Мясо, рыба",L100&lt;=0.002),"&lt;",IF(AND(D100="Готовые мясные продукты, жиры, субпрод.",L100&lt;=0.005),"&lt;",IF(AND(D100="Кисломолочные продукты, творог",L100&lt;=0.002),"&lt;",IF(AND(D100="Сыр",L100&lt;=0.004),"&lt;",IF(AND(D100="Яйца, порошок яичный",L100&lt;=0.006),"&lt;",IF(AND(D100="Мед",L100&lt;=0.004),"&lt;","&gt;")))))))))))))))</f>
        <v>&gt;</v>
      </c>
      <c r="N100" s="160" t="str">
        <f>IF(M100="","",IF(L100&lt;=0.01,"Соответствует","Не соответствует"))</f>
        <v>Не соответствует</v>
      </c>
      <c r="O100" s="162"/>
    </row>
    <row r="101" spans="1:15" ht="20.100000000000001" customHeight="1">
      <c r="A101" s="165"/>
      <c r="B101" s="168"/>
      <c r="C101" s="163"/>
      <c r="D101" s="171"/>
      <c r="E101" s="172"/>
      <c r="F101" s="5">
        <v>0.21099999999999999</v>
      </c>
      <c r="G101" s="4">
        <f t="shared" si="8"/>
        <v>0.1391820580474934</v>
      </c>
      <c r="H101" s="174"/>
      <c r="I101" s="60">
        <f t="shared" si="9"/>
        <v>0.9446330149151877</v>
      </c>
      <c r="J101" s="176"/>
      <c r="K101" s="3">
        <f>IF(I101="Ниже предела","",(I101/1000)*J100)</f>
        <v>4.7231650745759385E-2</v>
      </c>
      <c r="L101" s="157"/>
      <c r="M101" s="159"/>
      <c r="N101" s="161"/>
      <c r="O101" s="163"/>
    </row>
    <row r="102" spans="1:15" ht="20.100000000000001" customHeight="1">
      <c r="A102" s="164">
        <v>36</v>
      </c>
      <c r="B102" s="166"/>
      <c r="C102" s="167"/>
      <c r="D102" s="169" t="s">
        <v>13</v>
      </c>
      <c r="E102" s="170"/>
      <c r="F102" s="5">
        <v>0.34300000000000003</v>
      </c>
      <c r="G102" s="4">
        <f t="shared" si="8"/>
        <v>0.22625329815303433</v>
      </c>
      <c r="H102" s="173">
        <f>IF(OR(F102="",F103=""),"",STDEV(F102:F103)/AVERAGE(F102:F103))</f>
        <v>4.6856473452120663E-2</v>
      </c>
      <c r="I102" s="60">
        <f t="shared" si="9"/>
        <v>0.45159854242898512</v>
      </c>
      <c r="J102" s="175">
        <f>IF(D102="Молоко, молочные смеси, мороженое",10,IF(D102="Сгущенное молоко",40,IF(D102="Масло 50%",25,IF(D102="Масло 65, 67%",22.5,IF(D102="Масло 70, 72,5%",21.5,IF(D102="Масло 75, 78%",20.5,IF(D102="Масло 82,5, 84%",19.5,IF(D102="Сыворотка",20,IF(D102="Мясо, рыба",10,IF(D102="Готовые мясные продукты, жиры, субпрод.",20,IF(D102="Кисломолочные продукты, творог",10,IF(D102="Сыр",24,IF(D102="Яйца, порошок яичный",60,IF(D102="Мед",50,))))))))))))))</f>
        <v>50</v>
      </c>
      <c r="K102" s="3">
        <f>IF(I102="Ниже предела","",(I102/1000)*J102)</f>
        <v>2.2579927121449257E-2</v>
      </c>
      <c r="L102" s="156">
        <f>IF(OR(K102="",K103=""),"",AVERAGE(K102:K103))</f>
        <v>2.3515716652717879E-2</v>
      </c>
      <c r="M102" s="158" t="str">
        <f>IF(L102="","",IF(AND(D102="Молоко, молочные смеси, мороженое",L102&lt;=0.0005),"&lt;",IF(AND(D102="Сгущенное молоко",L102&lt;=0.004),"&lt;",IF(AND(D102="Масло 50%",L102&lt;=0.003),"&lt;",IF(AND(D102="Масло 65, 67%",L102&lt;=0.003),"&lt;",IF(AND(D102="Масло 70, 72,5%",L102&lt;=0.003),"&lt;",IF(AND(D102="Масло 75, 78%",L102&lt;=0.003),"&lt;",IF(AND(D102="Масло 82,5, 84%",L102&lt;=0.003),"&lt;",IF(AND(D102="Сыворотка",L102&lt;=0.003),"&lt;",IF(AND(D102="Мясо, рыба",L102&lt;=0.002),"&lt;",IF(AND(D102="Готовые мясные продукты, жиры, субпрод.",L102&lt;=0.005),"&lt;",IF(AND(D102="Кисломолочные продукты, творог",L102&lt;=0.002),"&lt;",IF(AND(D102="Сыр",L102&lt;=0.004),"&lt;",IF(AND(D102="Яйца, порошок яичный",L102&lt;=0.006),"&lt;",IF(AND(D102="Мед",L102&lt;=0.004),"&lt;","&gt;")))))))))))))))</f>
        <v>&gt;</v>
      </c>
      <c r="N102" s="160" t="str">
        <f>IF(M102="","",IF(L102&lt;=0.01,"Соответствует","Не соответствует"))</f>
        <v>Не соответствует</v>
      </c>
      <c r="O102" s="162"/>
    </row>
    <row r="103" spans="1:15" ht="20.100000000000001" customHeight="1">
      <c r="A103" s="165"/>
      <c r="B103" s="168"/>
      <c r="C103" s="163"/>
      <c r="D103" s="171"/>
      <c r="E103" s="172"/>
      <c r="F103" s="5">
        <v>0.32100000000000001</v>
      </c>
      <c r="G103" s="4">
        <f t="shared" si="8"/>
        <v>0.21174142480211083</v>
      </c>
      <c r="H103" s="174"/>
      <c r="I103" s="60">
        <f t="shared" si="9"/>
        <v>0.48903012367973009</v>
      </c>
      <c r="J103" s="176"/>
      <c r="K103" s="3">
        <f>IF(I103="Ниже предела","",(I103/1000)*J102)</f>
        <v>2.4451506183986504E-2</v>
      </c>
      <c r="L103" s="157"/>
      <c r="M103" s="159"/>
      <c r="N103" s="161"/>
      <c r="O103" s="163"/>
    </row>
    <row r="104" spans="1:15" ht="20.100000000000001" customHeight="1">
      <c r="A104" s="164">
        <v>37</v>
      </c>
      <c r="B104" s="166"/>
      <c r="C104" s="167"/>
      <c r="D104" s="169" t="s">
        <v>13</v>
      </c>
      <c r="E104" s="170"/>
      <c r="F104" s="5">
        <v>0.34300000000000003</v>
      </c>
      <c r="G104" s="4">
        <f t="shared" si="8"/>
        <v>0.22625329815303433</v>
      </c>
      <c r="H104" s="173">
        <f>IF(OR(F104="",F105=""),"",STDEV(F104:F105)/AVERAGE(F104:F105))</f>
        <v>4.6856473452120663E-2</v>
      </c>
      <c r="I104" s="60">
        <f t="shared" si="9"/>
        <v>0.45159854242898512</v>
      </c>
      <c r="J104" s="175">
        <f>IF(D104="Молоко, молочные смеси, мороженое",10,IF(D104="Сгущенное молоко",40,IF(D104="Масло 50%",25,IF(D104="Масло 65, 67%",22.5,IF(D104="Масло 70, 72,5%",21.5,IF(D104="Масло 75, 78%",20.5,IF(D104="Масло 82,5, 84%",19.5,IF(D104="Сыворотка",20,IF(D104="Мясо, рыба",10,IF(D104="Готовые мясные продукты, жиры, субпрод.",20,IF(D104="Кисломолочные продукты, творог",10,IF(D104="Сыр",24,IF(D104="Яйца, порошок яичный",60,IF(D104="Мед",50,))))))))))))))</f>
        <v>50</v>
      </c>
      <c r="K104" s="3">
        <f>IF(I104="Ниже предела","",(I104/1000)*J104)</f>
        <v>2.2579927121449257E-2</v>
      </c>
      <c r="L104" s="156">
        <f>IF(OR(K104="",K105=""),"",AVERAGE(K104:K105))</f>
        <v>2.3515716652717879E-2</v>
      </c>
      <c r="M104" s="158" t="str">
        <f>IF(L104="","",IF(AND(D104="Молоко, молочные смеси, мороженое",L104&lt;=0.0005),"&lt;",IF(AND(D104="Сгущенное молоко",L104&lt;=0.004),"&lt;",IF(AND(D104="Масло 50%",L104&lt;=0.003),"&lt;",IF(AND(D104="Масло 65, 67%",L104&lt;=0.003),"&lt;",IF(AND(D104="Масло 70, 72,5%",L104&lt;=0.003),"&lt;",IF(AND(D104="Масло 75, 78%",L104&lt;=0.003),"&lt;",IF(AND(D104="Масло 82,5, 84%",L104&lt;=0.003),"&lt;",IF(AND(D104="Сыворотка",L104&lt;=0.003),"&lt;",IF(AND(D104="Мясо, рыба",L104&lt;=0.002),"&lt;",IF(AND(D104="Готовые мясные продукты, жиры, субпрод.",L104&lt;=0.005),"&lt;",IF(AND(D104="Кисломолочные продукты, творог",L104&lt;=0.002),"&lt;",IF(AND(D104="Сыр",L104&lt;=0.004),"&lt;",IF(AND(D104="Яйца, порошок яичный",L104&lt;=0.006),"&lt;",IF(AND(D104="Мед",L104&lt;=0.004),"&lt;","&gt;")))))))))))))))</f>
        <v>&gt;</v>
      </c>
      <c r="N104" s="160" t="str">
        <f>IF(M104="","",IF(L104&lt;=0.01,"Соответствует","Не соответствует"))</f>
        <v>Не соответствует</v>
      </c>
      <c r="O104" s="162"/>
    </row>
    <row r="105" spans="1:15" ht="20.100000000000001" customHeight="1">
      <c r="A105" s="165"/>
      <c r="B105" s="168"/>
      <c r="C105" s="163"/>
      <c r="D105" s="171"/>
      <c r="E105" s="172"/>
      <c r="F105" s="5">
        <v>0.32100000000000001</v>
      </c>
      <c r="G105" s="4">
        <f t="shared" si="8"/>
        <v>0.21174142480211083</v>
      </c>
      <c r="H105" s="174"/>
      <c r="I105" s="60">
        <f t="shared" si="9"/>
        <v>0.48903012367973009</v>
      </c>
      <c r="J105" s="176"/>
      <c r="K105" s="3">
        <f>IF(I105="Ниже предела","",(I105/1000)*J104)</f>
        <v>2.4451506183986504E-2</v>
      </c>
      <c r="L105" s="157"/>
      <c r="M105" s="159"/>
      <c r="N105" s="161"/>
      <c r="O105" s="163"/>
    </row>
    <row r="106" spans="1:15" ht="20.100000000000001" customHeight="1">
      <c r="A106" s="164">
        <v>38</v>
      </c>
      <c r="B106" s="166"/>
      <c r="C106" s="167"/>
      <c r="D106" s="169" t="s">
        <v>13</v>
      </c>
      <c r="E106" s="170"/>
      <c r="F106" s="5">
        <v>0.34300000000000003</v>
      </c>
      <c r="G106" s="4">
        <f t="shared" si="8"/>
        <v>0.22625329815303433</v>
      </c>
      <c r="H106" s="173">
        <f>IF(OR(F106="",F107=""),"",STDEV(F106:F107)/AVERAGE(F106:F107))</f>
        <v>4.6856473452120663E-2</v>
      </c>
      <c r="I106" s="60">
        <f t="shared" si="9"/>
        <v>0.45159854242898512</v>
      </c>
      <c r="J106" s="175">
        <f>IF(D106="Молоко, молочные смеси, мороженое",10,IF(D106="Сгущенное молоко",40,IF(D106="Масло 50%",25,IF(D106="Масло 65, 67%",22.5,IF(D106="Масло 70, 72,5%",21.5,IF(D106="Масло 75, 78%",20.5,IF(D106="Масло 82,5, 84%",19.5,IF(D106="Сыворотка",20,IF(D106="Мясо, рыба",10,IF(D106="Готовые мясные продукты, жиры, субпрод.",20,IF(D106="Кисломолочные продукты, творог",10,IF(D106="Сыр",24,IF(D106="Яйца, порошок яичный",60,IF(D106="Мед",50,))))))))))))))</f>
        <v>50</v>
      </c>
      <c r="K106" s="3">
        <f>IF(I106="Ниже предела","",(I106/1000)*J106)</f>
        <v>2.2579927121449257E-2</v>
      </c>
      <c r="L106" s="156">
        <f>IF(OR(K106="",K107=""),"",AVERAGE(K106:K107))</f>
        <v>2.3515716652717879E-2</v>
      </c>
      <c r="M106" s="158" t="str">
        <f>IF(L106="","",IF(AND(D106="Молоко, молочные смеси, мороженое",L106&lt;=0.0005),"&lt;",IF(AND(D106="Сгущенное молоко",L106&lt;=0.004),"&lt;",IF(AND(D106="Масло 50%",L106&lt;=0.003),"&lt;",IF(AND(D106="Масло 65, 67%",L106&lt;=0.003),"&lt;",IF(AND(D106="Масло 70, 72,5%",L106&lt;=0.003),"&lt;",IF(AND(D106="Масло 75, 78%",L106&lt;=0.003),"&lt;",IF(AND(D106="Масло 82,5, 84%",L106&lt;=0.003),"&lt;",IF(AND(D106="Сыворотка",L106&lt;=0.003),"&lt;",IF(AND(D106="Мясо, рыба",L106&lt;=0.002),"&lt;",IF(AND(D106="Готовые мясные продукты, жиры, субпрод.",L106&lt;=0.005),"&lt;",IF(AND(D106="Кисломолочные продукты, творог",L106&lt;=0.002),"&lt;",IF(AND(D106="Сыр",L106&lt;=0.004),"&lt;",IF(AND(D106="Яйца, порошок яичный",L106&lt;=0.006),"&lt;",IF(AND(D106="Мед",L106&lt;=0.004),"&lt;","&gt;")))))))))))))))</f>
        <v>&gt;</v>
      </c>
      <c r="N106" s="160" t="str">
        <f>IF(M106="","",IF(L106&lt;=0.01,"Соответствует","Не соответствует"))</f>
        <v>Не соответствует</v>
      </c>
      <c r="O106" s="162"/>
    </row>
    <row r="107" spans="1:15" ht="20.100000000000001" customHeight="1">
      <c r="A107" s="165"/>
      <c r="B107" s="168"/>
      <c r="C107" s="163"/>
      <c r="D107" s="171"/>
      <c r="E107" s="172"/>
      <c r="F107" s="5">
        <v>0.32100000000000001</v>
      </c>
      <c r="G107" s="4">
        <f t="shared" si="8"/>
        <v>0.21174142480211083</v>
      </c>
      <c r="H107" s="174"/>
      <c r="I107" s="60">
        <f t="shared" si="9"/>
        <v>0.48903012367973009</v>
      </c>
      <c r="J107" s="176"/>
      <c r="K107" s="3">
        <f>IF(I107="Ниже предела","",(I107/1000)*J106)</f>
        <v>2.4451506183986504E-2</v>
      </c>
      <c r="L107" s="157"/>
      <c r="M107" s="159"/>
      <c r="N107" s="161"/>
      <c r="O107" s="163"/>
    </row>
    <row r="108" spans="1:15" ht="20.100000000000001" customHeight="1">
      <c r="A108" s="164">
        <v>39</v>
      </c>
      <c r="B108" s="166"/>
      <c r="C108" s="167"/>
      <c r="D108" s="169" t="s">
        <v>13</v>
      </c>
      <c r="E108" s="170"/>
      <c r="F108" s="5">
        <v>0.34300000000000003</v>
      </c>
      <c r="G108" s="4">
        <f t="shared" si="8"/>
        <v>0.22625329815303433</v>
      </c>
      <c r="H108" s="173">
        <f>IF(OR(F108="",F109=""),"",STDEV(F108:F109)/AVERAGE(F108:F109))</f>
        <v>4.6856473452120663E-2</v>
      </c>
      <c r="I108" s="60">
        <f t="shared" si="9"/>
        <v>0.45159854242898512</v>
      </c>
      <c r="J108" s="175">
        <f>IF(D108="Молоко, молочные смеси, мороженое",10,IF(D108="Сгущенное молоко",40,IF(D108="Масло 50%",25,IF(D108="Масло 65, 67%",22.5,IF(D108="Масло 70, 72,5%",21.5,IF(D108="Масло 75, 78%",20.5,IF(D108="Масло 82,5, 84%",19.5,IF(D108="Сыворотка",20,IF(D108="Мясо, рыба",10,IF(D108="Готовые мясные продукты, жиры, субпрод.",20,IF(D108="Кисломолочные продукты, творог",10,IF(D108="Сыр",24,IF(D108="Яйца, порошок яичный",60,IF(D108="Мед",50,))))))))))))))</f>
        <v>50</v>
      </c>
      <c r="K108" s="3">
        <f>IF(I108="Ниже предела","",(I108/1000)*J108)</f>
        <v>2.2579927121449257E-2</v>
      </c>
      <c r="L108" s="156">
        <f>IF(OR(K108="",K109=""),"",AVERAGE(K108:K109))</f>
        <v>2.3515716652717879E-2</v>
      </c>
      <c r="M108" s="158" t="str">
        <f>IF(L108="","",IF(AND(D108="Молоко, молочные смеси, мороженое",L108&lt;=0.0005),"&lt;",IF(AND(D108="Сгущенное молоко",L108&lt;=0.004),"&lt;",IF(AND(D108="Масло 50%",L108&lt;=0.003),"&lt;",IF(AND(D108="Масло 65, 67%",L108&lt;=0.003),"&lt;",IF(AND(D108="Масло 70, 72,5%",L108&lt;=0.003),"&lt;",IF(AND(D108="Масло 75, 78%",L108&lt;=0.003),"&lt;",IF(AND(D108="Масло 82,5, 84%",L108&lt;=0.003),"&lt;",IF(AND(D108="Сыворотка",L108&lt;=0.003),"&lt;",IF(AND(D108="Мясо, рыба",L108&lt;=0.002),"&lt;",IF(AND(D108="Готовые мясные продукты, жиры, субпрод.",L108&lt;=0.005),"&lt;",IF(AND(D108="Кисломолочные продукты, творог",L108&lt;=0.002),"&lt;",IF(AND(D108="Сыр",L108&lt;=0.004),"&lt;",IF(AND(D108="Яйца, порошок яичный",L108&lt;=0.006),"&lt;",IF(AND(D108="Мед",L108&lt;=0.004),"&lt;","&gt;")))))))))))))))</f>
        <v>&gt;</v>
      </c>
      <c r="N108" s="160" t="str">
        <f>IF(M108="","",IF(L108&lt;=0.01,"Соответствует","Не соответствует"))</f>
        <v>Не соответствует</v>
      </c>
      <c r="O108" s="162"/>
    </row>
    <row r="109" spans="1:15" ht="20.100000000000001" customHeight="1">
      <c r="A109" s="165"/>
      <c r="B109" s="168"/>
      <c r="C109" s="163"/>
      <c r="D109" s="171"/>
      <c r="E109" s="172"/>
      <c r="F109" s="5">
        <v>0.32100000000000001</v>
      </c>
      <c r="G109" s="4">
        <f t="shared" si="8"/>
        <v>0.21174142480211083</v>
      </c>
      <c r="H109" s="174"/>
      <c r="I109" s="60">
        <f t="shared" si="9"/>
        <v>0.48903012367973009</v>
      </c>
      <c r="J109" s="176"/>
      <c r="K109" s="3">
        <f>IF(I109="Ниже предела","",(I109/1000)*J108)</f>
        <v>2.4451506183986504E-2</v>
      </c>
      <c r="L109" s="157"/>
      <c r="M109" s="159"/>
      <c r="N109" s="161"/>
      <c r="O109" s="163"/>
    </row>
    <row r="110" spans="1:15" ht="20.100000000000001" customHeight="1">
      <c r="A110" s="164">
        <v>40</v>
      </c>
      <c r="B110" s="166"/>
      <c r="C110" s="167"/>
      <c r="D110" s="169" t="s">
        <v>13</v>
      </c>
      <c r="E110" s="170"/>
      <c r="F110" s="5">
        <v>0.34300000000000003</v>
      </c>
      <c r="G110" s="4">
        <f t="shared" si="8"/>
        <v>0.22625329815303433</v>
      </c>
      <c r="H110" s="173">
        <f>IF(OR(F110="",F111=""),"",STDEV(F110:F111)/AVERAGE(F110:F111))</f>
        <v>4.6856473452120663E-2</v>
      </c>
      <c r="I110" s="60">
        <f t="shared" si="9"/>
        <v>0.45159854242898512</v>
      </c>
      <c r="J110" s="175">
        <f>IF(D110="Молоко, молочные смеси, мороженое",10,IF(D110="Сгущенное молоко",40,IF(D110="Масло 50%",25,IF(D110="Масло 65, 67%",22.5,IF(D110="Масло 70, 72,5%",21.5,IF(D110="Масло 75, 78%",20.5,IF(D110="Масло 82,5, 84%",19.5,IF(D110="Сыворотка",20,IF(D110="Мясо, рыба",10,IF(D110="Готовые мясные продукты, жиры, субпрод.",20,IF(D110="Кисломолочные продукты, творог",10,IF(D110="Сыр",24,IF(D110="Яйца, порошок яичный",60,IF(D110="Мед",50,))))))))))))))</f>
        <v>50</v>
      </c>
      <c r="K110" s="3">
        <f>IF(I110="Ниже предела","",(I110/1000)*J110)</f>
        <v>2.2579927121449257E-2</v>
      </c>
      <c r="L110" s="156">
        <f>IF(OR(K110="",K111=""),"",AVERAGE(K110:K111))</f>
        <v>2.3515716652717879E-2</v>
      </c>
      <c r="M110" s="158" t="str">
        <f>IF(L110="","",IF(AND(D110="Молоко, молочные смеси, мороженое",L110&lt;=0.0005),"&lt;",IF(AND(D110="Сгущенное молоко",L110&lt;=0.004),"&lt;",IF(AND(D110="Масло 50%",L110&lt;=0.003),"&lt;",IF(AND(D110="Масло 65, 67%",L110&lt;=0.003),"&lt;",IF(AND(D110="Масло 70, 72,5%",L110&lt;=0.003),"&lt;",IF(AND(D110="Масло 75, 78%",L110&lt;=0.003),"&lt;",IF(AND(D110="Масло 82,5, 84%",L110&lt;=0.003),"&lt;",IF(AND(D110="Сыворотка",L110&lt;=0.003),"&lt;",IF(AND(D110="Мясо, рыба",L110&lt;=0.002),"&lt;",IF(AND(D110="Готовые мясные продукты, жиры, субпрод.",L110&lt;=0.005),"&lt;",IF(AND(D110="Кисломолочные продукты, творог",L110&lt;=0.002),"&lt;",IF(AND(D110="Сыр",L110&lt;=0.004),"&lt;",IF(AND(D110="Яйца, порошок яичный",L110&lt;=0.006),"&lt;",IF(AND(D110="Мед",L110&lt;=0.004),"&lt;","&gt;")))))))))))))))</f>
        <v>&gt;</v>
      </c>
      <c r="N110" s="160" t="str">
        <f>IF(M110="","",IF(L110&lt;=0.01,"Соответствует","Не соответствует"))</f>
        <v>Не соответствует</v>
      </c>
      <c r="O110" s="162"/>
    </row>
    <row r="111" spans="1:15" ht="20.100000000000001" customHeight="1">
      <c r="A111" s="165"/>
      <c r="B111" s="168"/>
      <c r="C111" s="163"/>
      <c r="D111" s="171"/>
      <c r="E111" s="172"/>
      <c r="F111" s="5">
        <v>0.32100000000000001</v>
      </c>
      <c r="G111" s="4">
        <f t="shared" si="8"/>
        <v>0.21174142480211083</v>
      </c>
      <c r="H111" s="174"/>
      <c r="I111" s="60">
        <f t="shared" si="9"/>
        <v>0.48903012367973009</v>
      </c>
      <c r="J111" s="176"/>
      <c r="K111" s="3">
        <f>IF(I111="Ниже предела","",(I111/1000)*J110)</f>
        <v>2.4451506183986504E-2</v>
      </c>
      <c r="L111" s="157"/>
      <c r="M111" s="159"/>
      <c r="N111" s="161"/>
      <c r="O111" s="163"/>
    </row>
    <row r="112" spans="1:15" ht="20.100000000000001" customHeight="1">
      <c r="A112" s="164">
        <v>41</v>
      </c>
      <c r="B112" s="166"/>
      <c r="C112" s="167"/>
      <c r="D112" s="169" t="s">
        <v>13</v>
      </c>
      <c r="E112" s="170"/>
      <c r="F112" s="5">
        <v>0.34300000000000003</v>
      </c>
      <c r="G112" s="4">
        <f t="shared" si="8"/>
        <v>0.22625329815303433</v>
      </c>
      <c r="H112" s="173">
        <f>IF(OR(F112="",F113=""),"",STDEV(F112:F113)/AVERAGE(F112:F113))</f>
        <v>4.6856473452120663E-2</v>
      </c>
      <c r="I112" s="60">
        <f t="shared" si="9"/>
        <v>0.45159854242898512</v>
      </c>
      <c r="J112" s="175">
        <f>IF(D112="Молоко, молочные смеси, мороженое",10,IF(D112="Сгущенное молоко",40,IF(D112="Масло 50%",25,IF(D112="Масло 65, 67%",22.5,IF(D112="Масло 70, 72,5%",21.5,IF(D112="Масло 75, 78%",20.5,IF(D112="Масло 82,5, 84%",19.5,IF(D112="Сыворотка",20,IF(D112="Мясо, рыба",10,IF(D112="Готовые мясные продукты, жиры, субпрод.",20,IF(D112="Кисломолочные продукты, творог",10,IF(D112="Сыр",24,IF(D112="Яйца, порошок яичный",60,IF(D112="Мед",50,))))))))))))))</f>
        <v>50</v>
      </c>
      <c r="K112" s="3">
        <f>IF(I112="Ниже предела","",(I112/1000)*J112)</f>
        <v>2.2579927121449257E-2</v>
      </c>
      <c r="L112" s="156">
        <f>IF(OR(K112="",K113=""),"",AVERAGE(K112:K113))</f>
        <v>2.3515716652717879E-2</v>
      </c>
      <c r="M112" s="158" t="str">
        <f>IF(L112="","",IF(AND(D112="Молоко, молочные смеси, мороженое",L112&lt;=0.0005),"&lt;",IF(AND(D112="Сгущенное молоко",L112&lt;=0.004),"&lt;",IF(AND(D112="Масло 50%",L112&lt;=0.003),"&lt;",IF(AND(D112="Масло 65, 67%",L112&lt;=0.003),"&lt;",IF(AND(D112="Масло 70, 72,5%",L112&lt;=0.003),"&lt;",IF(AND(D112="Масло 75, 78%",L112&lt;=0.003),"&lt;",IF(AND(D112="Масло 82,5, 84%",L112&lt;=0.003),"&lt;",IF(AND(D112="Сыворотка",L112&lt;=0.003),"&lt;",IF(AND(D112="Мясо, рыба",L112&lt;=0.002),"&lt;",IF(AND(D112="Готовые мясные продукты, жиры, субпрод.",L112&lt;=0.005),"&lt;",IF(AND(D112="Кисломолочные продукты, творог",L112&lt;=0.002),"&lt;",IF(AND(D112="Сыр",L112&lt;=0.004),"&lt;",IF(AND(D112="Яйца, порошок яичный",L112&lt;=0.006),"&lt;",IF(AND(D112="Мед",L112&lt;=0.004),"&lt;","&gt;")))))))))))))))</f>
        <v>&gt;</v>
      </c>
      <c r="N112" s="160" t="str">
        <f>IF(M112="","",IF(L112&lt;=0.01,"Соответствует","Не соответствует"))</f>
        <v>Не соответствует</v>
      </c>
      <c r="O112" s="162"/>
    </row>
    <row r="113" spans="1:15" ht="20.100000000000001" customHeight="1">
      <c r="A113" s="165"/>
      <c r="B113" s="168"/>
      <c r="C113" s="163"/>
      <c r="D113" s="171"/>
      <c r="E113" s="172"/>
      <c r="F113" s="5">
        <v>0.32100000000000001</v>
      </c>
      <c r="G113" s="4">
        <f t="shared" si="8"/>
        <v>0.21174142480211083</v>
      </c>
      <c r="H113" s="174"/>
      <c r="I113" s="60">
        <f t="shared" si="9"/>
        <v>0.48903012367973009</v>
      </c>
      <c r="J113" s="176"/>
      <c r="K113" s="3">
        <f>IF(I113="Ниже предела","",(I113/1000)*J112)</f>
        <v>2.4451506183986504E-2</v>
      </c>
      <c r="L113" s="157"/>
      <c r="M113" s="159"/>
      <c r="N113" s="161"/>
      <c r="O113" s="163"/>
    </row>
    <row r="114" spans="1:15" ht="20.100000000000001" customHeight="1">
      <c r="A114" s="164">
        <v>42</v>
      </c>
      <c r="B114" s="166"/>
      <c r="C114" s="167"/>
      <c r="D114" s="169" t="s">
        <v>58</v>
      </c>
      <c r="E114" s="170"/>
      <c r="F114" s="5">
        <v>0.34300000000000003</v>
      </c>
      <c r="G114" s="4">
        <f t="shared" si="8"/>
        <v>0.22625329815303433</v>
      </c>
      <c r="H114" s="173">
        <f>IF(OR(F114="",F115=""),"",STDEV(F114:F115)/AVERAGE(F114:F115))</f>
        <v>4.6856473452120663E-2</v>
      </c>
      <c r="I114" s="60">
        <f t="shared" si="9"/>
        <v>0.45159854242898512</v>
      </c>
      <c r="J114" s="175">
        <f>IF(D114="Молоко, молочные смеси, мороженое",10,IF(D114="Сгущенное молоко",40,IF(D114="Масло 50%",25,IF(D114="Масло 65, 67%",22.5,IF(D114="Масло 70, 72,5%",21.5,IF(D114="Масло 75, 78%",20.5,IF(D114="Масло 82,5, 84%",19.5,IF(D114="Сыворотка",20,IF(D114="Мясо, рыба",10,IF(D114="Готовые мясные продукты, жиры, субпрод.",20,IF(D114="Кисломолочные продукты, творог",10,IF(D114="Сыр",24,IF(D114="Яйца, порошок яичный",60,IF(D114="Мед",50,))))))))))))))</f>
        <v>24</v>
      </c>
      <c r="K114" s="3">
        <f>IF(I114="Ниже предела","",(I114/1000)*J114)</f>
        <v>1.0838365018295644E-2</v>
      </c>
      <c r="L114" s="156">
        <f>IF(OR(K114="",K115=""),"",AVERAGE(K114:K115))</f>
        <v>1.1287543993304582E-2</v>
      </c>
      <c r="M114" s="158" t="str">
        <f>IF(L114="","",IF(AND(D114="Молоко, молочные смеси, мороженое",L114&lt;=0.0005),"&lt;",IF(AND(D114="Сгущенное молоко",L114&lt;=0.004),"&lt;",IF(AND(D114="Масло 50%",L114&lt;=0.003),"&lt;",IF(AND(D114="Масло 65, 67%",L114&lt;=0.003),"&lt;",IF(AND(D114="Масло 70, 72,5%",L114&lt;=0.003),"&lt;",IF(AND(D114="Масло 75, 78%",L114&lt;=0.003),"&lt;",IF(AND(D114="Масло 82,5, 84%",L114&lt;=0.003),"&lt;",IF(AND(D114="Сыворотка",L114&lt;=0.003),"&lt;",IF(AND(D114="Мясо, рыба",L114&lt;=0.002),"&lt;",IF(AND(D114="Готовые мясные продукты, жиры, субпрод.",L114&lt;=0.005),"&lt;",IF(AND(D114="Кисломолочные продукты, творог",L114&lt;=0.002),"&lt;",IF(AND(D114="Сыр",L114&lt;=0.004),"&lt;",IF(AND(D114="Яйца, порошок яичный",L114&lt;=0.006),"&lt;",IF(AND(D114="Мед",L114&lt;=0.004),"&lt;","&gt;")))))))))))))))</f>
        <v>&gt;</v>
      </c>
      <c r="N114" s="160" t="str">
        <f>IF(M114="","",IF(L114&lt;=0.01,"Соответствует","Не соответствует"))</f>
        <v>Не соответствует</v>
      </c>
      <c r="O114" s="162"/>
    </row>
    <row r="115" spans="1:15" ht="20.100000000000001" customHeight="1">
      <c r="A115" s="165"/>
      <c r="B115" s="168"/>
      <c r="C115" s="163"/>
      <c r="D115" s="171"/>
      <c r="E115" s="172"/>
      <c r="F115" s="5">
        <v>0.32100000000000001</v>
      </c>
      <c r="G115" s="4">
        <f t="shared" si="8"/>
        <v>0.21174142480211083</v>
      </c>
      <c r="H115" s="174"/>
      <c r="I115" s="60">
        <f t="shared" si="9"/>
        <v>0.48903012367973009</v>
      </c>
      <c r="J115" s="176"/>
      <c r="K115" s="3">
        <f>IF(I115="Ниже предела","",(I115/1000)*J114)</f>
        <v>1.1736722968313521E-2</v>
      </c>
      <c r="L115" s="157"/>
      <c r="M115" s="159"/>
      <c r="N115" s="161"/>
      <c r="O115" s="163"/>
    </row>
    <row r="116" spans="1:15">
      <c r="I116" s="102"/>
      <c r="J116" s="150"/>
      <c r="K116" s="103"/>
      <c r="L116" s="151"/>
      <c r="M116" s="152"/>
      <c r="N116" s="153"/>
      <c r="O116" s="154"/>
    </row>
    <row r="117" spans="1:15">
      <c r="I117" s="102"/>
      <c r="J117" s="150"/>
      <c r="K117" s="103"/>
      <c r="L117" s="151"/>
      <c r="M117" s="152"/>
      <c r="N117" s="153"/>
      <c r="O117" s="155"/>
    </row>
    <row r="118" spans="1:15">
      <c r="I118" s="102"/>
      <c r="J118" s="150"/>
      <c r="K118" s="103"/>
      <c r="L118" s="151"/>
      <c r="M118" s="152"/>
      <c r="N118" s="153"/>
      <c r="O118" s="154"/>
    </row>
    <row r="119" spans="1:15">
      <c r="I119" s="102"/>
      <c r="J119" s="150"/>
      <c r="K119" s="103"/>
      <c r="L119" s="151"/>
      <c r="M119" s="152"/>
      <c r="N119" s="153"/>
      <c r="O119" s="155"/>
    </row>
    <row r="120" spans="1:15">
      <c r="I120" s="67"/>
      <c r="J120" s="67"/>
      <c r="K120" s="67"/>
      <c r="L120" s="67"/>
      <c r="M120" s="67"/>
      <c r="N120" s="67"/>
      <c r="O120" s="67"/>
    </row>
  </sheetData>
  <sheetProtection algorithmName="SHA-512" hashValue="XfS8dAjEc3ZOZcCDdfNuyCQdr7Ff9+fmQcLzZQOOSR1gU/VXZle6oBfLZpLuuk5uIAnOkJwNBhDnMhq7tpkgcQ==" saltValue="kviLKFMvoQCE/n70gCcmBA==" spinCount="100000" sheet="1" formatCells="0" formatColumns="0" formatRows="0"/>
  <mergeCells count="407">
    <mergeCell ref="N32:N33"/>
    <mergeCell ref="O32:O33"/>
    <mergeCell ref="H32:H33"/>
    <mergeCell ref="A1:D1"/>
    <mergeCell ref="E1:I1"/>
    <mergeCell ref="A6:I6"/>
    <mergeCell ref="A8:B8"/>
    <mergeCell ref="C8:I8"/>
    <mergeCell ref="A9:B9"/>
    <mergeCell ref="C9:I9"/>
    <mergeCell ref="D32:E33"/>
    <mergeCell ref="A4:I4"/>
    <mergeCell ref="A10:B10"/>
    <mergeCell ref="C10:I10"/>
    <mergeCell ref="A11:B11"/>
    <mergeCell ref="C11:I11"/>
    <mergeCell ref="B31:C31"/>
    <mergeCell ref="A32:A33"/>
    <mergeCell ref="B32:C33"/>
    <mergeCell ref="D31:E31"/>
    <mergeCell ref="A14:C14"/>
    <mergeCell ref="D14:E14"/>
    <mergeCell ref="A3:I3"/>
    <mergeCell ref="A5:I5"/>
    <mergeCell ref="O36:O37"/>
    <mergeCell ref="A34:A35"/>
    <mergeCell ref="B34:C35"/>
    <mergeCell ref="D34:E35"/>
    <mergeCell ref="H34:H35"/>
    <mergeCell ref="J34:J35"/>
    <mergeCell ref="L34:L35"/>
    <mergeCell ref="M34:M35"/>
    <mergeCell ref="N34:N35"/>
    <mergeCell ref="O34:O35"/>
    <mergeCell ref="A36:A37"/>
    <mergeCell ref="B36:C37"/>
    <mergeCell ref="D36:E37"/>
    <mergeCell ref="H36:H37"/>
    <mergeCell ref="J36:J37"/>
    <mergeCell ref="L36:L37"/>
    <mergeCell ref="O4:Q4"/>
    <mergeCell ref="J32:J33"/>
    <mergeCell ref="L32:L33"/>
    <mergeCell ref="M32:M33"/>
    <mergeCell ref="M40:M41"/>
    <mergeCell ref="N40:N41"/>
    <mergeCell ref="O40:O41"/>
    <mergeCell ref="A38:A39"/>
    <mergeCell ref="B38:C39"/>
    <mergeCell ref="D38:E39"/>
    <mergeCell ref="H38:H39"/>
    <mergeCell ref="J38:J39"/>
    <mergeCell ref="L38:L39"/>
    <mergeCell ref="M38:M39"/>
    <mergeCell ref="N38:N39"/>
    <mergeCell ref="O38:O39"/>
    <mergeCell ref="A40:A41"/>
    <mergeCell ref="B40:C41"/>
    <mergeCell ref="D40:E41"/>
    <mergeCell ref="H40:H41"/>
    <mergeCell ref="J40:J41"/>
    <mergeCell ref="L40:L41"/>
    <mergeCell ref="M36:M37"/>
    <mergeCell ref="N36:N37"/>
    <mergeCell ref="M44:M45"/>
    <mergeCell ref="N44:N45"/>
    <mergeCell ref="O44:O45"/>
    <mergeCell ref="A42:A43"/>
    <mergeCell ref="B42:C43"/>
    <mergeCell ref="D42:E43"/>
    <mergeCell ref="H42:H43"/>
    <mergeCell ref="J42:J43"/>
    <mergeCell ref="L42:L43"/>
    <mergeCell ref="M42:M43"/>
    <mergeCell ref="N42:N43"/>
    <mergeCell ref="O42:O43"/>
    <mergeCell ref="A44:A45"/>
    <mergeCell ref="B44:C45"/>
    <mergeCell ref="D44:E45"/>
    <mergeCell ref="H44:H45"/>
    <mergeCell ref="J44:J45"/>
    <mergeCell ref="L44:L45"/>
    <mergeCell ref="M48:M49"/>
    <mergeCell ref="N48:N49"/>
    <mergeCell ref="O48:O49"/>
    <mergeCell ref="A46:A47"/>
    <mergeCell ref="B46:C47"/>
    <mergeCell ref="D46:E47"/>
    <mergeCell ref="H46:H47"/>
    <mergeCell ref="J46:J47"/>
    <mergeCell ref="L46:L47"/>
    <mergeCell ref="M46:M47"/>
    <mergeCell ref="N46:N47"/>
    <mergeCell ref="O46:O47"/>
    <mergeCell ref="A48:A49"/>
    <mergeCell ref="B48:C49"/>
    <mergeCell ref="D48:E49"/>
    <mergeCell ref="H48:H49"/>
    <mergeCell ref="J48:J49"/>
    <mergeCell ref="L48:L49"/>
    <mergeCell ref="M52:M53"/>
    <mergeCell ref="N52:N53"/>
    <mergeCell ref="O52:O53"/>
    <mergeCell ref="A50:A51"/>
    <mergeCell ref="B50:C51"/>
    <mergeCell ref="D50:E51"/>
    <mergeCell ref="H50:H51"/>
    <mergeCell ref="J50:J51"/>
    <mergeCell ref="L50:L51"/>
    <mergeCell ref="M50:M51"/>
    <mergeCell ref="N50:N51"/>
    <mergeCell ref="O50:O51"/>
    <mergeCell ref="A52:A53"/>
    <mergeCell ref="B52:C53"/>
    <mergeCell ref="D52:E53"/>
    <mergeCell ref="H52:H53"/>
    <mergeCell ref="J52:J53"/>
    <mergeCell ref="L52:L53"/>
    <mergeCell ref="M56:M57"/>
    <mergeCell ref="N56:N57"/>
    <mergeCell ref="O56:O57"/>
    <mergeCell ref="A54:A55"/>
    <mergeCell ref="B54:C55"/>
    <mergeCell ref="D54:E55"/>
    <mergeCell ref="H54:H55"/>
    <mergeCell ref="J54:J55"/>
    <mergeCell ref="L54:L55"/>
    <mergeCell ref="M54:M55"/>
    <mergeCell ref="N54:N55"/>
    <mergeCell ref="O54:O55"/>
    <mergeCell ref="A56:A57"/>
    <mergeCell ref="B56:C57"/>
    <mergeCell ref="D56:E57"/>
    <mergeCell ref="H56:H57"/>
    <mergeCell ref="J56:J57"/>
    <mergeCell ref="L56:L57"/>
    <mergeCell ref="M60:M61"/>
    <mergeCell ref="N60:N61"/>
    <mergeCell ref="O60:O61"/>
    <mergeCell ref="A58:A59"/>
    <mergeCell ref="B58:C59"/>
    <mergeCell ref="D58:E59"/>
    <mergeCell ref="H58:H59"/>
    <mergeCell ref="J58:J59"/>
    <mergeCell ref="L58:L59"/>
    <mergeCell ref="M58:M59"/>
    <mergeCell ref="N58:N59"/>
    <mergeCell ref="O58:O59"/>
    <mergeCell ref="A60:A61"/>
    <mergeCell ref="B60:C61"/>
    <mergeCell ref="D60:E61"/>
    <mergeCell ref="H60:H61"/>
    <mergeCell ref="J60:J61"/>
    <mergeCell ref="L60:L61"/>
    <mergeCell ref="M64:M65"/>
    <mergeCell ref="N64:N65"/>
    <mergeCell ref="O64:O65"/>
    <mergeCell ref="A62:A63"/>
    <mergeCell ref="B62:C63"/>
    <mergeCell ref="D62:E63"/>
    <mergeCell ref="H62:H63"/>
    <mergeCell ref="J62:J63"/>
    <mergeCell ref="L62:L63"/>
    <mergeCell ref="M62:M63"/>
    <mergeCell ref="N62:N63"/>
    <mergeCell ref="O62:O63"/>
    <mergeCell ref="A64:A65"/>
    <mergeCell ref="B64:C65"/>
    <mergeCell ref="D64:E65"/>
    <mergeCell ref="H64:H65"/>
    <mergeCell ref="J64:J65"/>
    <mergeCell ref="L64:L65"/>
    <mergeCell ref="M68:M69"/>
    <mergeCell ref="N68:N69"/>
    <mergeCell ref="O68:O69"/>
    <mergeCell ref="A66:A67"/>
    <mergeCell ref="B66:C67"/>
    <mergeCell ref="D66:E67"/>
    <mergeCell ref="H66:H67"/>
    <mergeCell ref="J66:J67"/>
    <mergeCell ref="L66:L67"/>
    <mergeCell ref="M66:M67"/>
    <mergeCell ref="N66:N67"/>
    <mergeCell ref="O66:O67"/>
    <mergeCell ref="A68:A69"/>
    <mergeCell ref="B68:C69"/>
    <mergeCell ref="D68:E69"/>
    <mergeCell ref="H68:H69"/>
    <mergeCell ref="J68:J69"/>
    <mergeCell ref="L68:L69"/>
    <mergeCell ref="M72:M73"/>
    <mergeCell ref="N72:N73"/>
    <mergeCell ref="O72:O73"/>
    <mergeCell ref="A70:A71"/>
    <mergeCell ref="B70:C71"/>
    <mergeCell ref="D70:E71"/>
    <mergeCell ref="H70:H71"/>
    <mergeCell ref="J70:J71"/>
    <mergeCell ref="L70:L71"/>
    <mergeCell ref="M70:M71"/>
    <mergeCell ref="N70:N71"/>
    <mergeCell ref="O70:O71"/>
    <mergeCell ref="A72:A73"/>
    <mergeCell ref="B72:C73"/>
    <mergeCell ref="D72:E73"/>
    <mergeCell ref="H72:H73"/>
    <mergeCell ref="J72:J73"/>
    <mergeCell ref="L72:L73"/>
    <mergeCell ref="M76:M77"/>
    <mergeCell ref="N76:N77"/>
    <mergeCell ref="O76:O77"/>
    <mergeCell ref="A74:A75"/>
    <mergeCell ref="B74:C75"/>
    <mergeCell ref="D74:E75"/>
    <mergeCell ref="H74:H75"/>
    <mergeCell ref="J74:J75"/>
    <mergeCell ref="L74:L75"/>
    <mergeCell ref="M74:M75"/>
    <mergeCell ref="N74:N75"/>
    <mergeCell ref="O74:O75"/>
    <mergeCell ref="A76:A77"/>
    <mergeCell ref="B76:C77"/>
    <mergeCell ref="D76:E77"/>
    <mergeCell ref="H76:H77"/>
    <mergeCell ref="J76:J77"/>
    <mergeCell ref="L76:L77"/>
    <mergeCell ref="M80:M81"/>
    <mergeCell ref="N80:N81"/>
    <mergeCell ref="O80:O81"/>
    <mergeCell ref="A78:A79"/>
    <mergeCell ref="B78:C79"/>
    <mergeCell ref="D78:E79"/>
    <mergeCell ref="H78:H79"/>
    <mergeCell ref="J78:J79"/>
    <mergeCell ref="L78:L79"/>
    <mergeCell ref="M78:M79"/>
    <mergeCell ref="N78:N79"/>
    <mergeCell ref="O78:O79"/>
    <mergeCell ref="A80:A81"/>
    <mergeCell ref="B80:C81"/>
    <mergeCell ref="D80:E81"/>
    <mergeCell ref="H80:H81"/>
    <mergeCell ref="J80:J81"/>
    <mergeCell ref="L80:L81"/>
    <mergeCell ref="M84:M85"/>
    <mergeCell ref="N84:N85"/>
    <mergeCell ref="O84:O85"/>
    <mergeCell ref="A82:A83"/>
    <mergeCell ref="B82:C83"/>
    <mergeCell ref="D82:E83"/>
    <mergeCell ref="H82:H83"/>
    <mergeCell ref="J82:J83"/>
    <mergeCell ref="L82:L83"/>
    <mergeCell ref="M82:M83"/>
    <mergeCell ref="N82:N83"/>
    <mergeCell ref="O82:O83"/>
    <mergeCell ref="A84:A85"/>
    <mergeCell ref="B84:C85"/>
    <mergeCell ref="D84:E85"/>
    <mergeCell ref="H84:H85"/>
    <mergeCell ref="J84:J85"/>
    <mergeCell ref="L84:L85"/>
    <mergeCell ref="M88:M89"/>
    <mergeCell ref="N88:N89"/>
    <mergeCell ref="O88:O89"/>
    <mergeCell ref="A86:A87"/>
    <mergeCell ref="B86:C87"/>
    <mergeCell ref="D86:E87"/>
    <mergeCell ref="H86:H87"/>
    <mergeCell ref="J86:J87"/>
    <mergeCell ref="L86:L87"/>
    <mergeCell ref="M86:M87"/>
    <mergeCell ref="N86:N87"/>
    <mergeCell ref="O86:O87"/>
    <mergeCell ref="A88:A89"/>
    <mergeCell ref="B88:C89"/>
    <mergeCell ref="D88:E89"/>
    <mergeCell ref="H88:H89"/>
    <mergeCell ref="J88:J89"/>
    <mergeCell ref="L88:L89"/>
    <mergeCell ref="M92:M93"/>
    <mergeCell ref="N92:N93"/>
    <mergeCell ref="O92:O93"/>
    <mergeCell ref="A90:A91"/>
    <mergeCell ref="B90:C91"/>
    <mergeCell ref="D90:E91"/>
    <mergeCell ref="H90:H91"/>
    <mergeCell ref="J90:J91"/>
    <mergeCell ref="L90:L91"/>
    <mergeCell ref="M90:M91"/>
    <mergeCell ref="N90:N91"/>
    <mergeCell ref="O90:O91"/>
    <mergeCell ref="A92:A93"/>
    <mergeCell ref="B92:C93"/>
    <mergeCell ref="D92:E93"/>
    <mergeCell ref="H92:H93"/>
    <mergeCell ref="J92:J93"/>
    <mergeCell ref="L92:L93"/>
    <mergeCell ref="M96:M97"/>
    <mergeCell ref="N96:N97"/>
    <mergeCell ref="O96:O97"/>
    <mergeCell ref="A94:A95"/>
    <mergeCell ref="B94:C95"/>
    <mergeCell ref="D94:E95"/>
    <mergeCell ref="H94:H95"/>
    <mergeCell ref="J94:J95"/>
    <mergeCell ref="L94:L95"/>
    <mergeCell ref="M94:M95"/>
    <mergeCell ref="N94:N95"/>
    <mergeCell ref="O94:O95"/>
    <mergeCell ref="A96:A97"/>
    <mergeCell ref="B96:C97"/>
    <mergeCell ref="D96:E97"/>
    <mergeCell ref="H96:H97"/>
    <mergeCell ref="J96:J97"/>
    <mergeCell ref="L96:L97"/>
    <mergeCell ref="M100:M101"/>
    <mergeCell ref="N100:N101"/>
    <mergeCell ref="O100:O101"/>
    <mergeCell ref="A98:A99"/>
    <mergeCell ref="B98:C99"/>
    <mergeCell ref="D98:E99"/>
    <mergeCell ref="H98:H99"/>
    <mergeCell ref="J98:J99"/>
    <mergeCell ref="L98:L99"/>
    <mergeCell ref="M98:M99"/>
    <mergeCell ref="N98:N99"/>
    <mergeCell ref="O98:O99"/>
    <mergeCell ref="A100:A101"/>
    <mergeCell ref="B100:C101"/>
    <mergeCell ref="D100:E101"/>
    <mergeCell ref="H100:H101"/>
    <mergeCell ref="J100:J101"/>
    <mergeCell ref="L100:L101"/>
    <mergeCell ref="M104:M105"/>
    <mergeCell ref="N104:N105"/>
    <mergeCell ref="O104:O105"/>
    <mergeCell ref="A102:A103"/>
    <mergeCell ref="B102:C103"/>
    <mergeCell ref="D102:E103"/>
    <mergeCell ref="H102:H103"/>
    <mergeCell ref="J102:J103"/>
    <mergeCell ref="L102:L103"/>
    <mergeCell ref="M102:M103"/>
    <mergeCell ref="N102:N103"/>
    <mergeCell ref="O102:O103"/>
    <mergeCell ref="A104:A105"/>
    <mergeCell ref="B104:C105"/>
    <mergeCell ref="D104:E105"/>
    <mergeCell ref="H104:H105"/>
    <mergeCell ref="J104:J105"/>
    <mergeCell ref="L104:L105"/>
    <mergeCell ref="M108:M109"/>
    <mergeCell ref="N108:N109"/>
    <mergeCell ref="O108:O109"/>
    <mergeCell ref="A106:A107"/>
    <mergeCell ref="B106:C107"/>
    <mergeCell ref="D106:E107"/>
    <mergeCell ref="H106:H107"/>
    <mergeCell ref="J106:J107"/>
    <mergeCell ref="L106:L107"/>
    <mergeCell ref="M106:M107"/>
    <mergeCell ref="N106:N107"/>
    <mergeCell ref="O106:O107"/>
    <mergeCell ref="A108:A109"/>
    <mergeCell ref="B108:C109"/>
    <mergeCell ref="D108:E109"/>
    <mergeCell ref="H108:H109"/>
    <mergeCell ref="J108:J109"/>
    <mergeCell ref="L108:L109"/>
    <mergeCell ref="M112:M113"/>
    <mergeCell ref="N112:N113"/>
    <mergeCell ref="O112:O113"/>
    <mergeCell ref="A110:A111"/>
    <mergeCell ref="B110:C111"/>
    <mergeCell ref="D110:E111"/>
    <mergeCell ref="H110:H111"/>
    <mergeCell ref="J110:J111"/>
    <mergeCell ref="L110:L111"/>
    <mergeCell ref="M110:M111"/>
    <mergeCell ref="N110:N111"/>
    <mergeCell ref="O110:O111"/>
    <mergeCell ref="A112:A113"/>
    <mergeCell ref="B112:C113"/>
    <mergeCell ref="D112:E113"/>
    <mergeCell ref="H112:H113"/>
    <mergeCell ref="J112:J113"/>
    <mergeCell ref="L112:L113"/>
    <mergeCell ref="L114:L115"/>
    <mergeCell ref="M114:M115"/>
    <mergeCell ref="N114:N115"/>
    <mergeCell ref="O114:O115"/>
    <mergeCell ref="A114:A115"/>
    <mergeCell ref="B114:C115"/>
    <mergeCell ref="D114:E115"/>
    <mergeCell ref="H114:H115"/>
    <mergeCell ref="J114:J115"/>
    <mergeCell ref="J116:J117"/>
    <mergeCell ref="L116:L117"/>
    <mergeCell ref="M116:M117"/>
    <mergeCell ref="N116:N117"/>
    <mergeCell ref="O116:O117"/>
    <mergeCell ref="J118:J119"/>
    <mergeCell ref="L118:L119"/>
    <mergeCell ref="M118:M119"/>
    <mergeCell ref="N118:N119"/>
    <mergeCell ref="O118:O119"/>
  </mergeCells>
  <dataValidations count="1">
    <dataValidation type="list" allowBlank="1" showInputMessage="1" showErrorMessage="1" sqref="D32:E115" xr:uid="{00000000-0002-0000-0000-000000000000}">
      <formula1>Матрицы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5"/>
  <sheetViews>
    <sheetView showGridLines="0" topLeftCell="A16" zoomScaleNormal="100" workbookViewId="0">
      <selection activeCell="D40" sqref="D40"/>
    </sheetView>
  </sheetViews>
  <sheetFormatPr defaultRowHeight="14.25"/>
  <cols>
    <col min="1" max="1" width="4.28515625" style="107" customWidth="1"/>
    <col min="2" max="2" width="21" style="107" customWidth="1"/>
    <col min="3" max="3" width="23.42578125" style="107" customWidth="1"/>
    <col min="4" max="5" width="17.140625" style="107" customWidth="1"/>
    <col min="6" max="6" width="0.140625" style="107" customWidth="1"/>
    <col min="7" max="7" width="15.5703125" style="107" hidden="1" customWidth="1"/>
    <col min="8" max="8" width="17.85546875" style="107" customWidth="1"/>
    <col min="9" max="9" width="30.7109375" style="107" customWidth="1"/>
    <col min="10" max="10" width="15.7109375" style="107" customWidth="1"/>
    <col min="11" max="11" width="16.5703125" style="107" customWidth="1"/>
    <col min="12" max="12" width="10.7109375" style="107" customWidth="1"/>
    <col min="13" max="13" width="7.42578125" style="107" customWidth="1"/>
    <col min="14" max="14" width="3" style="107" customWidth="1"/>
    <col min="15" max="15" width="14.5703125" style="107" customWidth="1"/>
    <col min="16" max="16" width="25.42578125" style="107" customWidth="1"/>
    <col min="17" max="17" width="20.28515625" style="107" customWidth="1"/>
    <col min="18" max="18" width="9.140625" style="107" customWidth="1"/>
    <col min="19" max="19" width="23" style="107" customWidth="1"/>
    <col min="20" max="20" width="27" style="107" customWidth="1"/>
    <col min="21" max="21" width="14.140625" style="107" customWidth="1"/>
    <col min="22" max="16384" width="9.140625" style="107"/>
  </cols>
  <sheetData>
    <row r="1" spans="2:22" ht="49.5" customHeight="1">
      <c r="B1" s="214" t="s">
        <v>57</v>
      </c>
      <c r="C1" s="214"/>
      <c r="D1" s="61" t="s">
        <v>9</v>
      </c>
      <c r="E1" s="61" t="s">
        <v>41</v>
      </c>
      <c r="H1" s="61" t="s">
        <v>40</v>
      </c>
      <c r="I1" s="142" t="s">
        <v>56</v>
      </c>
      <c r="J1" s="104"/>
      <c r="K1" s="104"/>
      <c r="L1" s="104"/>
      <c r="M1" s="104"/>
      <c r="N1" s="104"/>
      <c r="O1" s="105"/>
      <c r="P1" s="106"/>
      <c r="Q1" s="106"/>
      <c r="R1" s="106"/>
      <c r="S1" s="106"/>
      <c r="T1" s="106"/>
      <c r="U1" s="106"/>
      <c r="V1" s="106"/>
    </row>
    <row r="2" spans="2:22" ht="31.5" customHeight="1">
      <c r="B2" s="215" t="s">
        <v>59</v>
      </c>
      <c r="C2" s="215"/>
      <c r="D2" s="36">
        <v>10</v>
      </c>
      <c r="E2" s="36">
        <v>5.0000000000000001E-4</v>
      </c>
      <c r="H2" s="36">
        <v>1.7999999999999999E-2</v>
      </c>
      <c r="I2" s="141">
        <v>16</v>
      </c>
      <c r="J2" s="91"/>
      <c r="K2" s="108"/>
      <c r="L2" s="108"/>
      <c r="M2" s="108"/>
      <c r="N2" s="109"/>
      <c r="O2" s="105"/>
      <c r="P2" s="106"/>
      <c r="Q2" s="106"/>
      <c r="R2" s="106"/>
      <c r="S2" s="106"/>
      <c r="T2" s="106"/>
      <c r="U2" s="106"/>
      <c r="V2" s="106"/>
    </row>
    <row r="3" spans="2:22" ht="18.75" customHeight="1">
      <c r="B3" s="215" t="s">
        <v>67</v>
      </c>
      <c r="C3" s="215"/>
      <c r="D3" s="36">
        <v>25</v>
      </c>
      <c r="E3" s="227">
        <v>3.0000000000000001E-3</v>
      </c>
      <c r="H3" s="227">
        <v>4.4999999999999998E-2</v>
      </c>
      <c r="I3" s="229">
        <v>18</v>
      </c>
      <c r="J3" s="91"/>
      <c r="K3" s="108"/>
      <c r="L3" s="108"/>
      <c r="M3" s="108"/>
      <c r="N3" s="109"/>
      <c r="O3" s="105"/>
      <c r="P3" s="106"/>
      <c r="Q3" s="106"/>
      <c r="R3" s="106"/>
      <c r="S3" s="106"/>
      <c r="T3" s="106"/>
      <c r="U3" s="106"/>
      <c r="V3" s="106"/>
    </row>
    <row r="4" spans="2:22" ht="18" customHeight="1">
      <c r="B4" s="215" t="s">
        <v>68</v>
      </c>
      <c r="C4" s="215"/>
      <c r="D4" s="36">
        <v>22.5</v>
      </c>
      <c r="E4" s="227"/>
      <c r="H4" s="227"/>
      <c r="I4" s="229"/>
      <c r="J4" s="110"/>
      <c r="K4" s="111"/>
      <c r="L4" s="111"/>
      <c r="M4" s="111"/>
      <c r="N4" s="104"/>
      <c r="O4" s="105"/>
      <c r="P4" s="106"/>
      <c r="Q4" s="106"/>
      <c r="R4" s="106"/>
      <c r="S4" s="106"/>
      <c r="T4" s="106"/>
      <c r="U4" s="106"/>
      <c r="V4" s="106"/>
    </row>
    <row r="5" spans="2:22" ht="22.5" customHeight="1">
      <c r="B5" s="215" t="s">
        <v>69</v>
      </c>
      <c r="C5" s="215"/>
      <c r="D5" s="36">
        <v>21.5</v>
      </c>
      <c r="E5" s="227"/>
      <c r="H5" s="227"/>
      <c r="I5" s="229"/>
      <c r="J5" s="91"/>
      <c r="K5" s="108"/>
      <c r="L5" s="108"/>
      <c r="M5" s="108"/>
      <c r="N5" s="109"/>
      <c r="O5" s="105"/>
      <c r="P5" s="106"/>
      <c r="Q5" s="106"/>
      <c r="R5" s="106"/>
      <c r="S5" s="106"/>
      <c r="T5" s="106"/>
      <c r="U5" s="106"/>
      <c r="V5" s="106"/>
    </row>
    <row r="6" spans="2:22" ht="19.5" customHeight="1">
      <c r="B6" s="215" t="s">
        <v>70</v>
      </c>
      <c r="C6" s="215"/>
      <c r="D6" s="36">
        <v>20.5</v>
      </c>
      <c r="E6" s="227"/>
      <c r="H6" s="227"/>
      <c r="I6" s="229"/>
      <c r="J6" s="91"/>
      <c r="K6" s="108"/>
      <c r="L6" s="111"/>
      <c r="M6" s="111"/>
      <c r="N6" s="112"/>
      <c r="O6" s="105"/>
      <c r="P6" s="106"/>
      <c r="Q6" s="106"/>
      <c r="R6" s="106"/>
      <c r="S6" s="106"/>
      <c r="T6" s="106"/>
      <c r="U6" s="106"/>
      <c r="V6" s="106"/>
    </row>
    <row r="7" spans="2:22" ht="20.25" customHeight="1">
      <c r="B7" s="215" t="s">
        <v>66</v>
      </c>
      <c r="C7" s="215"/>
      <c r="D7" s="63">
        <v>19.5</v>
      </c>
      <c r="E7" s="227"/>
      <c r="H7" s="227"/>
      <c r="I7" s="229"/>
      <c r="J7" s="91"/>
      <c r="K7" s="108"/>
      <c r="L7" s="111"/>
      <c r="M7" s="111"/>
      <c r="N7" s="112"/>
      <c r="O7" s="113"/>
      <c r="P7" s="106"/>
      <c r="Q7" s="106"/>
      <c r="R7" s="106"/>
      <c r="S7" s="106"/>
      <c r="T7" s="106"/>
      <c r="U7" s="106"/>
      <c r="V7" s="106"/>
    </row>
    <row r="8" spans="2:22" ht="36.75" customHeight="1">
      <c r="B8" s="215" t="s">
        <v>60</v>
      </c>
      <c r="C8" s="215"/>
      <c r="D8" s="36">
        <v>20</v>
      </c>
      <c r="E8" s="36">
        <v>3.0000000000000001E-3</v>
      </c>
      <c r="H8" s="36">
        <v>3.5999999999999997E-2</v>
      </c>
      <c r="I8" s="141">
        <v>16</v>
      </c>
      <c r="J8" s="91"/>
      <c r="K8" s="108"/>
      <c r="L8" s="111"/>
      <c r="M8" s="111"/>
      <c r="N8" s="112"/>
      <c r="O8" s="113"/>
      <c r="P8" s="106"/>
      <c r="Q8" s="106"/>
      <c r="R8" s="106"/>
      <c r="S8" s="106"/>
      <c r="T8" s="106"/>
      <c r="U8" s="106"/>
      <c r="V8" s="106"/>
    </row>
    <row r="9" spans="2:22" ht="21" customHeight="1">
      <c r="B9" s="215" t="s">
        <v>11</v>
      </c>
      <c r="C9" s="215"/>
      <c r="D9" s="36">
        <v>40</v>
      </c>
      <c r="E9" s="36">
        <v>4.0000000000000001E-3</v>
      </c>
      <c r="H9" s="36">
        <v>7.1999999999999995E-2</v>
      </c>
      <c r="I9" s="141">
        <v>16</v>
      </c>
      <c r="J9" s="91"/>
      <c r="K9" s="108"/>
      <c r="L9" s="111"/>
      <c r="M9" s="111"/>
      <c r="N9" s="112"/>
      <c r="O9" s="113"/>
      <c r="P9" s="106"/>
      <c r="Q9" s="106"/>
      <c r="R9" s="106"/>
      <c r="S9" s="106"/>
      <c r="T9" s="106"/>
      <c r="U9" s="106"/>
      <c r="V9" s="106"/>
    </row>
    <row r="10" spans="2:22" ht="21" customHeight="1">
      <c r="B10" s="215" t="s">
        <v>61</v>
      </c>
      <c r="C10" s="215"/>
      <c r="D10" s="36">
        <v>10</v>
      </c>
      <c r="E10" s="36">
        <v>2E-3</v>
      </c>
      <c r="H10" s="36">
        <v>1.7999999999999999E-2</v>
      </c>
      <c r="I10" s="141">
        <v>18</v>
      </c>
      <c r="J10" s="91"/>
      <c r="K10" s="108"/>
      <c r="L10" s="111"/>
      <c r="M10" s="111"/>
      <c r="N10" s="112"/>
      <c r="O10" s="113"/>
      <c r="P10" s="106"/>
      <c r="Q10" s="106"/>
      <c r="R10" s="106"/>
      <c r="S10" s="106"/>
      <c r="T10" s="106"/>
      <c r="U10" s="106"/>
      <c r="V10" s="106"/>
    </row>
    <row r="11" spans="2:22" ht="29.25" customHeight="1">
      <c r="B11" s="215" t="s">
        <v>62</v>
      </c>
      <c r="C11" s="215"/>
      <c r="D11" s="63">
        <v>20</v>
      </c>
      <c r="E11" s="63">
        <v>5.0000000000000001E-3</v>
      </c>
      <c r="H11" s="63">
        <v>3.5999999999999997E-2</v>
      </c>
      <c r="I11" s="140">
        <v>18</v>
      </c>
      <c r="J11" s="91"/>
      <c r="K11" s="108"/>
      <c r="L11" s="111"/>
      <c r="M11" s="111"/>
      <c r="N11" s="112"/>
      <c r="O11" s="113"/>
      <c r="P11" s="106"/>
      <c r="Q11" s="106"/>
      <c r="R11" s="106"/>
      <c r="S11" s="106"/>
      <c r="T11" s="106"/>
      <c r="U11" s="106"/>
      <c r="V11" s="106"/>
    </row>
    <row r="12" spans="2:22" ht="30" customHeight="1">
      <c r="B12" s="215" t="s">
        <v>83</v>
      </c>
      <c r="C12" s="215"/>
      <c r="D12" s="36">
        <v>10</v>
      </c>
      <c r="E12" s="36">
        <v>2E-3</v>
      </c>
      <c r="H12" s="36">
        <v>1.7999999999999999E-2</v>
      </c>
      <c r="I12" s="141">
        <v>16</v>
      </c>
      <c r="J12" s="91"/>
      <c r="K12" s="108"/>
      <c r="L12" s="111"/>
      <c r="M12" s="111"/>
      <c r="N12" s="112"/>
      <c r="O12" s="113"/>
      <c r="P12" s="106"/>
      <c r="Q12" s="106"/>
      <c r="R12" s="106"/>
      <c r="S12" s="106"/>
      <c r="T12" s="106"/>
      <c r="U12" s="106"/>
      <c r="V12" s="106"/>
    </row>
    <row r="13" spans="2:22" ht="18.75" customHeight="1">
      <c r="B13" s="215" t="s">
        <v>64</v>
      </c>
      <c r="C13" s="215"/>
      <c r="D13" s="63">
        <v>24</v>
      </c>
      <c r="E13" s="63">
        <v>4.0000000000000001E-3</v>
      </c>
      <c r="H13" s="63">
        <v>4.3200000000000002E-2</v>
      </c>
      <c r="I13" s="141">
        <v>16</v>
      </c>
      <c r="J13" s="91"/>
      <c r="K13" s="108"/>
      <c r="L13" s="111"/>
      <c r="M13" s="111"/>
      <c r="N13" s="112"/>
      <c r="O13" s="113"/>
      <c r="P13" s="106"/>
      <c r="Q13" s="106"/>
      <c r="R13" s="106"/>
      <c r="S13" s="106"/>
      <c r="T13" s="106"/>
      <c r="U13" s="106"/>
      <c r="V13" s="106"/>
    </row>
    <row r="14" spans="2:22" ht="23.25" customHeight="1">
      <c r="B14" s="228" t="s">
        <v>65</v>
      </c>
      <c r="C14" s="228"/>
      <c r="D14" s="62">
        <v>60</v>
      </c>
      <c r="E14" s="62">
        <v>6.0000000000000001E-3</v>
      </c>
      <c r="H14" s="62">
        <v>0.108</v>
      </c>
      <c r="I14" s="139">
        <v>16</v>
      </c>
      <c r="J14" s="91"/>
      <c r="K14" s="108"/>
      <c r="L14" s="111"/>
      <c r="M14" s="111"/>
      <c r="N14" s="112"/>
      <c r="O14" s="113"/>
      <c r="P14" s="106"/>
      <c r="Q14" s="106"/>
      <c r="R14" s="106"/>
      <c r="S14" s="106"/>
      <c r="T14" s="106"/>
      <c r="U14" s="106"/>
      <c r="V14" s="106"/>
    </row>
    <row r="15" spans="2:22" ht="21" customHeight="1">
      <c r="B15" s="228" t="s">
        <v>63</v>
      </c>
      <c r="C15" s="228"/>
      <c r="D15" s="62">
        <v>50</v>
      </c>
      <c r="E15" s="62">
        <v>4.0000000000000001E-3</v>
      </c>
      <c r="H15" s="62">
        <v>0.09</v>
      </c>
      <c r="I15" s="141">
        <v>16</v>
      </c>
      <c r="J15" s="91"/>
      <c r="K15" s="108"/>
      <c r="L15" s="111"/>
      <c r="M15" s="111"/>
      <c r="N15" s="112"/>
      <c r="O15" s="113"/>
      <c r="P15" s="106"/>
      <c r="Q15" s="106"/>
      <c r="R15" s="106"/>
      <c r="S15" s="106"/>
      <c r="T15" s="106"/>
      <c r="U15" s="106"/>
      <c r="V15" s="106"/>
    </row>
    <row r="16" spans="2:22" ht="20.25" customHeight="1" thickBot="1">
      <c r="B16" s="37"/>
      <c r="C16" s="38"/>
      <c r="D16" s="39"/>
      <c r="E16" s="39"/>
      <c r="F16" s="40"/>
      <c r="G16" s="41"/>
      <c r="H16" s="143"/>
      <c r="I16" s="143"/>
      <c r="O16" s="115"/>
      <c r="P16" s="106"/>
      <c r="Q16" s="106"/>
      <c r="R16" s="106"/>
      <c r="S16" s="106"/>
      <c r="T16" s="106"/>
      <c r="U16" s="106"/>
      <c r="V16" s="106"/>
    </row>
    <row r="17" spans="1:22" ht="15">
      <c r="B17" s="43" t="s">
        <v>55</v>
      </c>
      <c r="C17" s="44"/>
      <c r="D17" s="45"/>
      <c r="E17" s="46"/>
      <c r="F17" s="47"/>
      <c r="G17" s="48"/>
      <c r="H17" s="144"/>
      <c r="I17" s="145"/>
      <c r="O17" s="115"/>
      <c r="P17" s="106"/>
      <c r="Q17" s="106"/>
      <c r="R17" s="106"/>
      <c r="S17" s="106"/>
      <c r="T17" s="106"/>
      <c r="U17" s="106"/>
      <c r="V17" s="106"/>
    </row>
    <row r="18" spans="1:22" ht="15">
      <c r="B18" s="49" t="s">
        <v>49</v>
      </c>
      <c r="C18" s="40"/>
      <c r="D18" s="50"/>
      <c r="E18" s="51"/>
      <c r="F18" s="41"/>
      <c r="G18" s="37"/>
      <c r="H18" s="146"/>
      <c r="I18" s="147"/>
      <c r="J18" s="116"/>
      <c r="K18" s="116"/>
      <c r="L18" s="116"/>
      <c r="M18" s="116"/>
      <c r="N18" s="116"/>
      <c r="O18" s="116"/>
      <c r="P18" s="106"/>
      <c r="Q18" s="106"/>
      <c r="R18" s="106"/>
      <c r="S18" s="106"/>
      <c r="T18" s="106"/>
      <c r="U18" s="106"/>
      <c r="V18" s="106"/>
    </row>
    <row r="19" spans="1:22" ht="15">
      <c r="B19" s="53" t="s">
        <v>54</v>
      </c>
      <c r="C19" s="40"/>
      <c r="D19" s="50"/>
      <c r="E19" s="51"/>
      <c r="F19" s="41"/>
      <c r="G19" s="54"/>
      <c r="H19" s="146"/>
      <c r="I19" s="147"/>
      <c r="J19" s="116"/>
      <c r="K19" s="116"/>
      <c r="L19" s="116"/>
      <c r="M19" s="116"/>
      <c r="N19" s="116"/>
      <c r="O19" s="116"/>
      <c r="P19" s="106"/>
      <c r="Q19" s="106"/>
      <c r="R19" s="106"/>
      <c r="S19" s="106"/>
      <c r="T19" s="106"/>
      <c r="U19" s="106"/>
      <c r="V19" s="106"/>
    </row>
    <row r="20" spans="1:22" ht="15">
      <c r="B20" s="49" t="s">
        <v>47</v>
      </c>
      <c r="C20" s="40"/>
      <c r="D20" s="50"/>
      <c r="E20" s="51"/>
      <c r="F20" s="41"/>
      <c r="G20" s="54"/>
      <c r="H20" s="146"/>
      <c r="I20" s="147"/>
      <c r="J20" s="116"/>
      <c r="K20" s="116"/>
      <c r="L20" s="116"/>
      <c r="M20" s="116"/>
      <c r="N20" s="116"/>
      <c r="O20" s="116"/>
      <c r="P20" s="106"/>
      <c r="Q20" s="106"/>
      <c r="R20" s="106"/>
      <c r="S20" s="106"/>
      <c r="T20" s="106"/>
      <c r="U20" s="106"/>
      <c r="V20" s="106"/>
    </row>
    <row r="21" spans="1:22" ht="15">
      <c r="B21" s="53" t="s">
        <v>53</v>
      </c>
      <c r="C21" s="40"/>
      <c r="D21" s="50"/>
      <c r="E21" s="51"/>
      <c r="F21" s="41"/>
      <c r="G21" s="52"/>
      <c r="H21" s="146"/>
      <c r="I21" s="147"/>
      <c r="J21" s="116"/>
      <c r="K21" s="116"/>
      <c r="L21" s="116"/>
      <c r="M21" s="116"/>
      <c r="N21" s="116"/>
      <c r="O21" s="116"/>
      <c r="P21" s="106"/>
      <c r="Q21" s="106"/>
      <c r="R21" s="106"/>
      <c r="S21" s="106"/>
      <c r="T21" s="106"/>
      <c r="U21" s="106"/>
      <c r="V21" s="106"/>
    </row>
    <row r="22" spans="1:22" ht="15">
      <c r="B22" s="53"/>
      <c r="C22" s="40"/>
      <c r="D22" s="50"/>
      <c r="E22" s="51"/>
      <c r="F22" s="41"/>
      <c r="G22" s="52"/>
      <c r="H22" s="146"/>
      <c r="I22" s="147"/>
      <c r="J22" s="116"/>
      <c r="K22" s="116"/>
      <c r="L22" s="116"/>
      <c r="M22" s="116"/>
      <c r="N22" s="116"/>
      <c r="O22" s="116"/>
      <c r="P22" s="106"/>
      <c r="Q22" s="106"/>
      <c r="R22" s="106"/>
      <c r="S22" s="106"/>
      <c r="T22" s="117"/>
      <c r="U22" s="106"/>
      <c r="V22" s="106"/>
    </row>
    <row r="23" spans="1:22" ht="15">
      <c r="B23" s="53" t="s">
        <v>52</v>
      </c>
      <c r="C23" s="40"/>
      <c r="D23" s="50"/>
      <c r="E23" s="51"/>
      <c r="F23" s="54"/>
      <c r="G23" s="52"/>
      <c r="H23" s="146"/>
      <c r="I23" s="147"/>
      <c r="J23" s="116"/>
      <c r="K23" s="116"/>
      <c r="L23" s="116"/>
      <c r="M23" s="116"/>
      <c r="N23" s="116"/>
      <c r="O23" s="116"/>
      <c r="P23" s="106"/>
      <c r="Q23" s="106"/>
      <c r="R23" s="106"/>
      <c r="S23" s="106"/>
      <c r="T23" s="117"/>
      <c r="U23" s="106"/>
      <c r="V23" s="106"/>
    </row>
    <row r="24" spans="1:22" ht="15.75">
      <c r="B24" s="55" t="s">
        <v>51</v>
      </c>
      <c r="C24" s="40"/>
      <c r="D24" s="50"/>
      <c r="E24" s="51"/>
      <c r="F24" s="41"/>
      <c r="G24" s="52"/>
      <c r="H24" s="146"/>
      <c r="I24" s="147"/>
      <c r="J24" s="116"/>
      <c r="K24" s="116"/>
      <c r="L24" s="116"/>
      <c r="M24" s="116"/>
      <c r="N24" s="116"/>
      <c r="O24" s="116"/>
      <c r="P24" s="106"/>
      <c r="Q24" s="106"/>
      <c r="R24" s="106"/>
      <c r="S24" s="106"/>
      <c r="T24" s="118"/>
      <c r="U24" s="106"/>
      <c r="V24" s="106"/>
    </row>
    <row r="25" spans="1:22" ht="12.75" customHeight="1">
      <c r="B25" s="49"/>
      <c r="C25" s="40"/>
      <c r="D25" s="50"/>
      <c r="E25" s="51"/>
      <c r="F25" s="41"/>
      <c r="G25" s="52"/>
      <c r="H25" s="146"/>
      <c r="I25" s="147"/>
      <c r="J25" s="116"/>
      <c r="K25" s="116"/>
      <c r="L25" s="116"/>
      <c r="M25" s="116"/>
      <c r="N25" s="116"/>
      <c r="O25" s="116"/>
      <c r="P25" s="106"/>
      <c r="Q25" s="106"/>
      <c r="R25" s="106"/>
      <c r="S25" s="106"/>
      <c r="T25" s="119"/>
      <c r="U25" s="106"/>
      <c r="V25" s="106"/>
    </row>
    <row r="26" spans="1:22" ht="12.75" customHeight="1">
      <c r="B26" s="53" t="s">
        <v>50</v>
      </c>
      <c r="C26" s="37"/>
      <c r="D26" s="37"/>
      <c r="E26" s="37"/>
      <c r="F26" s="37"/>
      <c r="G26" s="37"/>
      <c r="H26" s="146"/>
      <c r="I26" s="147"/>
      <c r="J26" s="116"/>
      <c r="K26" s="116"/>
      <c r="L26" s="116"/>
      <c r="M26" s="116"/>
      <c r="N26" s="116"/>
      <c r="O26" s="116"/>
      <c r="P26" s="106"/>
      <c r="Q26" s="106"/>
      <c r="R26" s="106"/>
      <c r="S26" s="106"/>
      <c r="T26" s="120"/>
      <c r="U26" s="106"/>
      <c r="V26" s="106"/>
    </row>
    <row r="27" spans="1:22" ht="15.75">
      <c r="B27" s="49" t="s">
        <v>49</v>
      </c>
      <c r="C27" s="37"/>
      <c r="D27" s="37"/>
      <c r="E27" s="37"/>
      <c r="F27" s="37"/>
      <c r="G27" s="37"/>
      <c r="H27" s="146"/>
      <c r="I27" s="147"/>
      <c r="J27" s="116"/>
      <c r="K27" s="116"/>
      <c r="L27" s="116"/>
      <c r="M27" s="116"/>
      <c r="N27" s="116"/>
      <c r="O27" s="116"/>
      <c r="P27" s="106"/>
      <c r="Q27" s="106"/>
      <c r="R27" s="106"/>
      <c r="S27" s="106"/>
      <c r="T27" s="93"/>
      <c r="U27" s="106"/>
      <c r="V27" s="106"/>
    </row>
    <row r="28" spans="1:22" ht="9.75" customHeight="1">
      <c r="B28" s="53" t="s">
        <v>48</v>
      </c>
      <c r="C28" s="37"/>
      <c r="D28" s="37"/>
      <c r="E28" s="37"/>
      <c r="F28" s="37"/>
      <c r="G28" s="37"/>
      <c r="H28" s="146"/>
      <c r="I28" s="147"/>
      <c r="J28" s="116"/>
      <c r="K28" s="116"/>
      <c r="L28" s="116"/>
      <c r="M28" s="116"/>
      <c r="N28" s="116"/>
      <c r="O28" s="116"/>
      <c r="P28" s="106"/>
      <c r="Q28" s="106"/>
      <c r="R28" s="106"/>
      <c r="S28" s="115"/>
      <c r="T28" s="93"/>
      <c r="U28" s="115"/>
      <c r="V28" s="115"/>
    </row>
    <row r="29" spans="1:22" ht="15.75" customHeight="1">
      <c r="B29" s="49" t="s">
        <v>47</v>
      </c>
      <c r="C29" s="37"/>
      <c r="D29" s="37"/>
      <c r="E29" s="37"/>
      <c r="F29" s="37"/>
      <c r="G29" s="37"/>
      <c r="H29" s="146"/>
      <c r="I29" s="147"/>
      <c r="J29" s="116"/>
      <c r="K29" s="116"/>
      <c r="L29" s="116"/>
      <c r="M29" s="116"/>
      <c r="N29" s="116"/>
      <c r="O29" s="116"/>
      <c r="P29" s="106"/>
      <c r="Q29" s="106"/>
      <c r="R29" s="106"/>
      <c r="S29" s="115"/>
      <c r="T29" s="121"/>
      <c r="U29" s="115"/>
      <c r="V29" s="115"/>
    </row>
    <row r="30" spans="1:22" ht="15.75" customHeight="1" thickBot="1">
      <c r="B30" s="56" t="s">
        <v>46</v>
      </c>
      <c r="C30" s="57"/>
      <c r="D30" s="57"/>
      <c r="E30" s="57"/>
      <c r="F30" s="57"/>
      <c r="G30" s="57"/>
      <c r="H30" s="148"/>
      <c r="I30" s="149"/>
      <c r="J30" s="116"/>
      <c r="K30" s="116"/>
      <c r="L30" s="116"/>
      <c r="M30" s="116"/>
      <c r="N30" s="116"/>
      <c r="O30" s="116"/>
      <c r="P30" s="106"/>
      <c r="Q30" s="106"/>
      <c r="R30" s="106"/>
      <c r="S30" s="115"/>
      <c r="T30" s="121"/>
      <c r="U30" s="115"/>
      <c r="V30" s="115"/>
    </row>
    <row r="31" spans="1:22" ht="15.75">
      <c r="B31" s="42"/>
      <c r="C31" s="42"/>
      <c r="D31" s="42"/>
      <c r="E31" s="42"/>
      <c r="F31" s="42"/>
      <c r="G31" s="42"/>
      <c r="H31" s="42"/>
      <c r="I31" s="42"/>
      <c r="J31" s="115"/>
      <c r="K31" s="115"/>
      <c r="L31" s="115"/>
      <c r="M31" s="115"/>
      <c r="N31" s="115"/>
      <c r="O31" s="115"/>
      <c r="P31" s="106"/>
      <c r="Q31" s="106"/>
      <c r="R31" s="106"/>
      <c r="S31" s="115"/>
      <c r="T31" s="93"/>
      <c r="U31" s="115"/>
      <c r="V31" s="115"/>
    </row>
    <row r="32" spans="1:22" ht="76.5" customHeight="1">
      <c r="A32" s="122" t="s">
        <v>4</v>
      </c>
      <c r="B32" s="123" t="s">
        <v>5</v>
      </c>
      <c r="C32" s="123" t="s">
        <v>10</v>
      </c>
      <c r="D32" s="123" t="s">
        <v>45</v>
      </c>
      <c r="E32" s="123" t="s">
        <v>44</v>
      </c>
      <c r="F32" s="124"/>
      <c r="G32" s="124"/>
      <c r="H32" s="124" t="s">
        <v>43</v>
      </c>
      <c r="I32" s="124" t="s">
        <v>42</v>
      </c>
      <c r="J32" s="124" t="s">
        <v>41</v>
      </c>
      <c r="K32" s="125" t="s">
        <v>40</v>
      </c>
      <c r="L32" s="225" t="s">
        <v>86</v>
      </c>
      <c r="M32" s="226"/>
      <c r="N32" s="126" t="s">
        <v>84</v>
      </c>
      <c r="O32" s="127" t="s">
        <v>85</v>
      </c>
      <c r="P32" s="127" t="s">
        <v>39</v>
      </c>
      <c r="Q32" s="106"/>
      <c r="R32" s="106"/>
      <c r="S32" s="115"/>
      <c r="T32" s="121"/>
      <c r="U32" s="115"/>
      <c r="V32" s="115"/>
    </row>
    <row r="33" spans="1:22" s="129" customFormat="1" ht="14.25" customHeight="1">
      <c r="A33" s="209">
        <v>1</v>
      </c>
      <c r="B33" s="211">
        <f>Продоскрин_Тетрациклин!B32</f>
        <v>1</v>
      </c>
      <c r="C33" s="212" t="s">
        <v>71</v>
      </c>
      <c r="D33" s="58">
        <f>Продоскрин_Тетрациклин!K32</f>
        <v>4.3756460379429332E-2</v>
      </c>
      <c r="E33" s="199">
        <f>IF(OR(D33="",D34=""),"",(D33+D34)/2)</f>
        <v>3.1324560338866547E-2</v>
      </c>
      <c r="F33" s="200"/>
      <c r="G33" s="204"/>
      <c r="H33" s="200">
        <f>IF(C33="Молоко, молочные смеси, мороженое",16,IF(C33="Сгущенное молоко",16,IF(C33="Масло 50%",18,IF(C33="Масло 65, 67%",18,IF(C33="Масло 70, 72,5%",18,IF(C33="Масло 75, 78%",18,IF(C33="Масло 82,5, 84%",18,IF(C33="Сыворотка",16,IF(C33="Мясо, рыба",18,IF(C33="Готовые мясные продукты, жиры, субпрод.",18,IF(C33="Кисломолочные продукты, творог",16,IF(C33="Сыр",16,IF(C33="Яйца, порошок яичный",16,IF(C33="Мед",16,))))))))))))))</f>
        <v>16</v>
      </c>
      <c r="I33" s="199">
        <f>IF(OR(D33="",D34=""),"",IF(M33=J33,"0",IF(M33=K33,"0",(0.01*H33*E33))))</f>
        <v>5.011929654218648E-3</v>
      </c>
      <c r="J33" s="200">
        <f>IF(C33="Молоко, молочные смеси, мороженое",0.0005,IF(C33="Сгущенное молоко",0.004,IF(C33="Масло 50%",0.003,IF(C33="Масло 65, 67%",0.003,IF(C33="Масло 70, 72,5%",0.003,IF(C33="Масло 75, 78%",0.003,IF(C33="Масло 82,5, 84%",0.003,IF(C33="Сыворотка",0.003,IF(C33="Мясо, рыба",0.002,IF(C33="Готовые мясные продукты, жиры, субпрод.",0.005,IF(C33="Кисломолочные продукты, творог",0.002,IF(C33="Сыр",0.004,IF(C33="Яйца, порошок яичный",0.006,IF(C33="Мед",0.004,))))))))))))))</f>
        <v>3.0000000000000001E-3</v>
      </c>
      <c r="K33" s="201">
        <f>IF(C33="Молоко, молочные смеси, мороженое",0.018,IF(C33="Сгущенное молоко",0.072,IF(C33="Масло 50%",0.045,IF(C33="Масло 65, 67%",0.045,IF(C33="Масло 70, 72,5%",0.045,IF(C33="Масло 75, 78%",0.045,IF(C33="Масло 82,5, 84%",0.045,IF(C33="Сыворотка",0.036,IF(C33="Мясо, рыба",0.018,IF(C33="Готовые мясные продукты, жиры, субпрод.",0.036,IF(C33="Кисломолочные продукты, творог",0.018,IF(C33="Сыр",0.0432,IF(C33="Яйца, порошок яичный",0.108,IF(C33="Мед",0.09,))))))))))))))</f>
        <v>3.5999999999999997E-2</v>
      </c>
      <c r="L33" s="205">
        <f>IF(OR(D33="",D34=""),"",IF(E33&lt;=J33,"не обнаружено",IF(E33&gt;=K33,"выше диапазона",E33)))</f>
        <v>3.1324560338866547E-2</v>
      </c>
      <c r="M33" s="206"/>
      <c r="N33" s="202" t="s">
        <v>37</v>
      </c>
      <c r="O33" s="196">
        <f>IF(OR(L33="выше диапазона",L33="не обнаружено"),"",I33)</f>
        <v>5.011929654218648E-3</v>
      </c>
      <c r="P33" s="198"/>
      <c r="Q33" s="128"/>
      <c r="R33" s="128"/>
      <c r="S33" s="115"/>
      <c r="U33" s="115"/>
      <c r="V33" s="115"/>
    </row>
    <row r="34" spans="1:22" s="129" customFormat="1" ht="14.25" customHeight="1">
      <c r="A34" s="209"/>
      <c r="B34" s="211"/>
      <c r="C34" s="213"/>
      <c r="D34" s="58">
        <f>Продоскрин_Тетрациклин!K33</f>
        <v>1.8892660298303755E-2</v>
      </c>
      <c r="E34" s="199"/>
      <c r="F34" s="200"/>
      <c r="G34" s="204"/>
      <c r="H34" s="200"/>
      <c r="I34" s="199"/>
      <c r="J34" s="200"/>
      <c r="K34" s="201"/>
      <c r="L34" s="207"/>
      <c r="M34" s="208"/>
      <c r="N34" s="203"/>
      <c r="O34" s="197"/>
      <c r="P34" s="198"/>
      <c r="Q34" s="128"/>
      <c r="R34" s="128"/>
      <c r="S34" s="115"/>
      <c r="U34" s="115"/>
      <c r="V34" s="115"/>
    </row>
    <row r="35" spans="1:22" s="129" customFormat="1" ht="14.25" customHeight="1">
      <c r="A35" s="209">
        <v>2</v>
      </c>
      <c r="B35" s="211">
        <f>Продоскрин_Тетрациклин!B34</f>
        <v>2</v>
      </c>
      <c r="C35" s="212" t="s">
        <v>11</v>
      </c>
      <c r="D35" s="58">
        <f>Продоскрин_Тетрациклин!K34</f>
        <v>1.8063941697159407E-2</v>
      </c>
      <c r="E35" s="199">
        <f t="shared" ref="E35" si="0">IF(OR(D35="",D36=""),"",(D35+D36)/2)</f>
        <v>1.8812573322174307E-2</v>
      </c>
      <c r="F35" s="200"/>
      <c r="G35" s="204"/>
      <c r="H35" s="200">
        <f>IF(C35="Молоко, молочные смеси, мороженое",16,IF(C35="Сгущенное молоко",16,IF(C35="Масло 50%",18,IF(C35="Масло 65, 67%",18,IF(C35="Масло 70, 72,5%",18,IF(C35="Масло 75, 78%",18,IF(C35="Масло 82,5, 84%",18,IF(C35="Сыворотка",16,IF(C35="Мясо, рыба",18,IF(C35="Готовые мясные продукты, жиры, субпрод.",18,IF(C35="Кисломолочные продукты, творог",16,IF(C35="Сыр",16,IF(C35="Яйца, порошок яичный",16,IF(C35="Мед",16,))))))))))))))</f>
        <v>16</v>
      </c>
      <c r="I35" s="199">
        <f>IF(OR(D35="",D36=""),"",IF(M35=J35,"0",IF(M35=K35,"0",(0.01*H35*E35))))</f>
        <v>3.010011731547889E-3</v>
      </c>
      <c r="J35" s="200">
        <f>IF(C35="Молоко, молочные смеси, мороженое",0.0005,IF(C35="Сгущенное молоко",0.004,IF(C35="Масло 50%",0.003,IF(C35="Масло 65, 67%",0.003,IF(C35="Масло 70, 72,5%",0.003,IF(C35="Масло 75, 78%",0.003,IF(C35="Масло 82,5, 84%",0.003,IF(C35="Сыворотка",0.003,IF(C35="Мясо, рыба",0.002,IF(C35="Готовые мясные продукты, жиры, субпрод.",0.005,IF(C35="Кисломолочные продукты, творог",0.002,IF(C35="Сыр",0.004,IF(C35="Яйца, порошок яичный",0.006,IF(C35="Мед",0.004,))))))))))))))</f>
        <v>4.0000000000000001E-3</v>
      </c>
      <c r="K35" s="201">
        <f>IF(C35="Молоко, молочные смеси, мороженое",0.018,IF(C35="Сгущенное молоко",0.072,IF(C35="Масло 50%",0.045,IF(C35="Масло 65, 67%",0.045,IF(C35="Масло 70, 72,5%",0.045,IF(C35="Масло 75, 78%",0.045,IF(C35="Масло 82,5, 84%",0.045,IF(C35="Сыворотка",0.036,IF(C35="Мясо, рыба",0.018,IF(C35="Готовые мясные продукты, жиры, субпрод.",0.036,IF(C35="Кисломолочные продукты, творог",0.018,IF(C35="Сыр",0.0432,IF(C35="Яйца, порошок яичный",0.108,IF(C35="Мед",0.09,))))))))))))))</f>
        <v>7.1999999999999995E-2</v>
      </c>
      <c r="L35" s="205">
        <f>IF(OR(D35="",D36=""),"",IF(E35&lt;=J35,"не обнаружено",IF(E35&gt;=K35,"выше диапазона",E35)))</f>
        <v>1.8812573322174307E-2</v>
      </c>
      <c r="M35" s="206"/>
      <c r="N35" s="210" t="s">
        <v>37</v>
      </c>
      <c r="O35" s="196">
        <f t="shared" ref="O35" si="1">IF(OR(L35="выше диапазона",L35="не обнаружено"),"",I35)</f>
        <v>3.010011731547889E-3</v>
      </c>
      <c r="P35" s="198"/>
      <c r="Q35" s="128"/>
      <c r="R35" s="128"/>
      <c r="S35" s="115"/>
      <c r="U35" s="115"/>
      <c r="V35" s="115"/>
    </row>
    <row r="36" spans="1:22" s="129" customFormat="1" ht="14.25" customHeight="1">
      <c r="A36" s="209"/>
      <c r="B36" s="211"/>
      <c r="C36" s="213"/>
      <c r="D36" s="58">
        <f>Продоскрин_Тетрациклин!K35</f>
        <v>1.9561204947189204E-2</v>
      </c>
      <c r="E36" s="199"/>
      <c r="F36" s="200"/>
      <c r="G36" s="204"/>
      <c r="H36" s="200"/>
      <c r="I36" s="199"/>
      <c r="J36" s="200"/>
      <c r="K36" s="201"/>
      <c r="L36" s="207"/>
      <c r="M36" s="208"/>
      <c r="N36" s="203"/>
      <c r="O36" s="197"/>
      <c r="P36" s="198"/>
      <c r="Q36" s="128"/>
      <c r="R36" s="128"/>
      <c r="S36" s="115"/>
      <c r="U36" s="115"/>
      <c r="V36" s="115"/>
    </row>
    <row r="37" spans="1:22" s="129" customFormat="1" ht="14.25" customHeight="1">
      <c r="A37" s="209">
        <v>3</v>
      </c>
      <c r="B37" s="211">
        <f>Продоскрин_Тетрациклин!B36</f>
        <v>3</v>
      </c>
      <c r="C37" s="212" t="s">
        <v>38</v>
      </c>
      <c r="D37" s="58">
        <f>Продоскрин_Тетрациклин!K36</f>
        <v>4.3023471523991955E-2</v>
      </c>
      <c r="E37" s="199">
        <f t="shared" ref="E37" si="2">IF(OR(D37="",D38=""),"",(D37+D38)/2)</f>
        <v>4.512756113487567E-2</v>
      </c>
      <c r="F37" s="200"/>
      <c r="G37" s="204"/>
      <c r="H37" s="200">
        <f>IF(C37="Молоко, молочные смеси, мороженое",16,IF(C37="Сгущенное молоко",16,IF(C37="Масло 50%",18,IF(C37="Масло 65, 67%",18,IF(C37="Масло 70, 72,5%",18,IF(C37="Масло 75, 78%",18,IF(C37="Масло 82,5, 84%",18,IF(C37="Сыворотка",16,IF(C37="Мясо, рыба",18,IF(C37="Готовые мясные продукты, жиры, субпрод.",18,IF(C37="Кисломолочные продукты, творог",16,IF(C37="Сыр",16,IF(C37="Яйца, порошок яичный",16,IF(C37="Мед",16,))))))))))))))</f>
        <v>16</v>
      </c>
      <c r="I37" s="199">
        <f>IF(OR(D37="",D38=""),"",IF(M37=J37,"0",IF(M37=K37,"0",(0.01*H37*E37))))</f>
        <v>7.2204097815801076E-3</v>
      </c>
      <c r="J37" s="200">
        <f>IF(C37="Молоко, молочные смеси, мороженое",0.0005,IF(C37="Сгущенное молоко",0.004,IF(C37="Масло 50%",0.003,IF(C37="Масло 65, 67%",0.003,IF(C37="Масло 70, 72,5%",0.003,IF(C37="Масло 75, 78%",0.003,IF(C37="Масло 82,5, 84%",0.003,IF(C37="Сыворотка",0.003,IF(C37="Мясо, рыба",0.002,IF(C37="Готовые мясные продукты, жиры, субпрод.",0.005,IF(C37="Кисломолочные продукты, творог",0.002,IF(C37="Сыр",0.004,IF(C37="Яйца, порошок яичный",0.006,IF(C37="Мед",0.004,))))))))))))))</f>
        <v>5.0000000000000001E-4</v>
      </c>
      <c r="K37" s="201">
        <f>IF(C37="Молоко, молочные смеси, мороженое",0.018,IF(C37="Сгущенное молоко",0.072,IF(C37="Масло 50%",0.045,IF(C37="Масло 65, 67%",0.045,IF(C37="Масло 70, 72,5%",0.045,IF(C37="Масло 75, 78%",0.045,IF(C37="Масло 82,5, 84%",0.045,IF(C37="Сыворотка",0.036,IF(C37="Мясо, рыба",0.018,IF(C37="Готовые мясные продукты, жиры, субпрод.",0.036,IF(C37="Кисломолочные продукты, творог",0.018,IF(C37="Сыр",0.0432,IF(C37="Яйца, порошок яичный",0.108,IF(C37="Мед",0.09,))))))))))))))</f>
        <v>1.7999999999999999E-2</v>
      </c>
      <c r="L37" s="205" t="str">
        <f>IF(OR(D37="",D38=""),"",IF(E37&lt;=J37,"не обнаружено",IF(E37&gt;=K37,"выше диапазона",E37)))</f>
        <v>выше диапазона</v>
      </c>
      <c r="M37" s="206"/>
      <c r="N37" s="210" t="s">
        <v>37</v>
      </c>
      <c r="O37" s="196" t="str">
        <f t="shared" ref="O37" si="3">IF(OR(L37="выше диапазона",L37="не обнаружено"),"",I37)</f>
        <v/>
      </c>
      <c r="P37" s="198"/>
      <c r="Q37" s="128"/>
      <c r="R37" s="128"/>
      <c r="S37" s="115"/>
      <c r="U37" s="115"/>
      <c r="V37" s="115"/>
    </row>
    <row r="38" spans="1:22" s="129" customFormat="1" ht="14.25" customHeight="1">
      <c r="A38" s="209"/>
      <c r="B38" s="211"/>
      <c r="C38" s="213"/>
      <c r="D38" s="58">
        <f>Продоскрин_Тетрациклин!K37</f>
        <v>4.7231650745759385E-2</v>
      </c>
      <c r="E38" s="199"/>
      <c r="F38" s="200"/>
      <c r="G38" s="204"/>
      <c r="H38" s="200"/>
      <c r="I38" s="199"/>
      <c r="J38" s="200"/>
      <c r="K38" s="201"/>
      <c r="L38" s="207"/>
      <c r="M38" s="208"/>
      <c r="N38" s="203"/>
      <c r="O38" s="197"/>
      <c r="P38" s="198"/>
      <c r="Q38" s="128"/>
      <c r="R38" s="128"/>
      <c r="S38" s="115"/>
      <c r="U38" s="115"/>
      <c r="V38" s="115"/>
    </row>
    <row r="39" spans="1:22" s="129" customFormat="1" ht="14.25" customHeight="1">
      <c r="A39" s="209">
        <v>4</v>
      </c>
      <c r="B39" s="211">
        <f>Продоскрин_Тетрациклин!B38</f>
        <v>4</v>
      </c>
      <c r="C39" s="212" t="s">
        <v>73</v>
      </c>
      <c r="D39" s="58">
        <f>Продоскрин_Тетрациклин!K38</f>
        <v>1.8063941697159407E-2</v>
      </c>
      <c r="E39" s="199">
        <f t="shared" ref="E39" si="4">IF(OR(D39="",D40=""),"",(D39+D40)/2)</f>
        <v>1.8812573322174307E-2</v>
      </c>
      <c r="F39" s="200"/>
      <c r="G39" s="204"/>
      <c r="H39" s="200">
        <f>IF(C39="Молоко, молочные смеси, мороженое",16,IF(C39="Сгущенное молоко",16,IF(C39="Масло 50%",18,IF(C39="Масло 65, 67%",18,IF(C39="Масло 70, 72,5%",18,IF(C39="Масло 75, 78%",18,IF(C39="Масло 82,5, 84%",18,IF(C39="Сыворотка",16,IF(C39="Мясо, рыба",18,IF(C39="Готовые мясные продукты, жиры, субпрод.",18,IF(C39="Кисломолочные продукты, творог",16,IF(C39="Сыр",16,IF(C39="Яйца, порошок яичный",16,IF(C39="Мед",16,))))))))))))))</f>
        <v>18</v>
      </c>
      <c r="I39" s="199">
        <f>IF(OR(D39="",D40=""),"",IF(M39=J39,"0",IF(M39=K39,"0",(0.01*H39*E39))))</f>
        <v>3.3862631979913751E-3</v>
      </c>
      <c r="J39" s="200">
        <f>IF(C39="Молоко, молочные смеси, мороженое",0.0005,IF(C39="Сгущенное молоко",0.004,IF(C39="Масло 50%",0.003,IF(C39="Масло 65, 67%",0.003,IF(C39="Масло 70, 72,5%",0.003,IF(C39="Масло 75, 78%",0.003,IF(C39="Масло 82,5, 84%",0.003,IF(C39="Сыворотка",0.003,IF(C39="Мясо, рыба",0.002,IF(C39="Готовые мясные продукты, жиры, субпрод.",0.005,IF(C39="Кисломолочные продукты, творог",0.002,IF(C39="Сыр",0.004,IF(C39="Яйца, порошок яичный",0.006,IF(C39="Мед",0.004,))))))))))))))</f>
        <v>3.0000000000000001E-3</v>
      </c>
      <c r="K39" s="201">
        <f>IF(C39="Молоко, молочные смеси, мороженое",0.018,IF(C39="Сгущенное молоко",0.072,IF(C39="Масло 50%",0.045,IF(C39="Масло 65, 67%",0.045,IF(C39="Масло 70, 72,5%",0.045,IF(C39="Масло 75, 78%",0.045,IF(C39="Масло 82,5, 84%",0.045,IF(C39="Сыворотка",0.036,IF(C39="Мясо, рыба",0.018,IF(C39="Готовые мясные продукты, жиры, субпрод.",0.036,IF(C39="Кисломолочные продукты, творог",0.018,IF(C39="Сыр",0.0432,IF(C39="Яйца, порошок яичный",0.108,IF(C39="Мед",0.09,))))))))))))))</f>
        <v>4.4999999999999998E-2</v>
      </c>
      <c r="L39" s="205">
        <f>IF(OR(D39="",D40=""),"",IF(E39&lt;=J39,"не обнаружено",IF(E39&gt;=K39,"выше диапазона",E39)))</f>
        <v>1.8812573322174307E-2</v>
      </c>
      <c r="M39" s="206"/>
      <c r="N39" s="210" t="s">
        <v>37</v>
      </c>
      <c r="O39" s="196">
        <f t="shared" ref="O39" si="5">IF(OR(L39="выше диапазона",L39="не обнаружено"),"",I39)</f>
        <v>3.3862631979913751E-3</v>
      </c>
      <c r="P39" s="198"/>
      <c r="Q39" s="128"/>
      <c r="R39" s="128"/>
      <c r="S39" s="115"/>
      <c r="U39" s="115"/>
      <c r="V39" s="115"/>
    </row>
    <row r="40" spans="1:22" s="129" customFormat="1" ht="14.25" customHeight="1">
      <c r="A40" s="209"/>
      <c r="B40" s="211"/>
      <c r="C40" s="213"/>
      <c r="D40" s="58">
        <f>Продоскрин_Тетрациклин!K39</f>
        <v>1.9561204947189204E-2</v>
      </c>
      <c r="E40" s="199"/>
      <c r="F40" s="200"/>
      <c r="G40" s="204"/>
      <c r="H40" s="200"/>
      <c r="I40" s="199"/>
      <c r="J40" s="200"/>
      <c r="K40" s="201"/>
      <c r="L40" s="207"/>
      <c r="M40" s="208"/>
      <c r="N40" s="203"/>
      <c r="O40" s="197"/>
      <c r="P40" s="198"/>
      <c r="Q40" s="128"/>
      <c r="R40" s="128"/>
      <c r="S40" s="115"/>
      <c r="U40" s="115"/>
      <c r="V40" s="115"/>
    </row>
    <row r="41" spans="1:22" s="129" customFormat="1" ht="14.25" customHeight="1">
      <c r="A41" s="209">
        <v>5</v>
      </c>
      <c r="B41" s="211">
        <f>Продоскрин_Тетрациклин!B40</f>
        <v>5</v>
      </c>
      <c r="C41" s="212" t="s">
        <v>38</v>
      </c>
      <c r="D41" s="58">
        <f>Продоскрин_Тетрациклин!K40</f>
        <v>0.10939115094857332</v>
      </c>
      <c r="E41" s="199">
        <f t="shared" ref="E41:E101" si="6">IF(OR(D41="",D42=""),"",(D41+D42)/2)</f>
        <v>7.8311400847166354E-2</v>
      </c>
      <c r="F41" s="200"/>
      <c r="G41" s="204"/>
      <c r="H41" s="200">
        <f>IF(C41="Молоко, молочные смеси, мороженое",16,IF(C41="Сгущенное молоко",16,IF(C41="Масло 50%",18,IF(C41="Масло 65, 67%",18,IF(C41="Масло 70, 72,5%",18,IF(C41="Масло 75, 78%",18,IF(C41="Масло 82,5, 84%",18,IF(C41="Сыворотка",16,IF(C41="Мясо, рыба",18,IF(C41="Готовые мясные продукты, жиры, субпрод.",18,IF(C41="Кисломолочные продукты, творог",16,IF(C41="Сыр",16,IF(C41="Яйца, порошок яичный",16,IF(C41="Мед",16,))))))))))))))</f>
        <v>16</v>
      </c>
      <c r="I41" s="199">
        <f>IF(OR(D41="",D42=""),"",IF(M41=J41,"0",IF(M41=K41,"0",(0.01*H41*E41))))</f>
        <v>1.2529824135546618E-2</v>
      </c>
      <c r="J41" s="200">
        <f>IF(C41="Молоко, молочные смеси, мороженое",0.0005,IF(C41="Сгущенное молоко",0.004,IF(C41="Масло 50%",0.003,IF(C41="Масло 65, 67%",0.003,IF(C41="Масло 70, 72,5%",0.003,IF(C41="Масло 75, 78%",0.003,IF(C41="Масло 82,5, 84%",0.003,IF(C41="Сыворотка",0.003,IF(C41="Мясо, рыба",0.002,IF(C41="Готовые мясные продукты, жиры, субпрод.",0.005,IF(C41="Кисломолочные продукты, творог",0.002,IF(C41="Сыр",0.004,IF(C41="Яйца, порошок яичный",0.006,IF(C41="Мед",0.004,))))))))))))))</f>
        <v>5.0000000000000001E-4</v>
      </c>
      <c r="K41" s="201">
        <f>IF(C41="Молоко, молочные смеси, мороженое",0.018,IF(C41="Сгущенное молоко",0.072,IF(C41="Масло 50%",0.045,IF(C41="Масло 65, 67%",0.045,IF(C41="Масло 70, 72,5%",0.045,IF(C41="Масло 75, 78%",0.045,IF(C41="Масло 82,5, 84%",0.045,IF(C41="Сыворотка",0.036,IF(C41="Мясо, рыба",0.018,IF(C41="Готовые мясные продукты, жиры, субпрод.",0.036,IF(C41="Кисломолочные продукты, творог",0.018,IF(C41="Сыр",0.0432,IF(C41="Яйца, порошок яичный",0.108,IF(C41="Мед",0.09,))))))))))))))</f>
        <v>1.7999999999999999E-2</v>
      </c>
      <c r="L41" s="205" t="str">
        <f>IF(OR(D41="",D42=""),"",IF(E41&lt;=J41,"не обнаружено",IF(E41&gt;=K41,"выше диапазона",E41)))</f>
        <v>выше диапазона</v>
      </c>
      <c r="M41" s="206"/>
      <c r="N41" s="210" t="s">
        <v>37</v>
      </c>
      <c r="O41" s="196" t="str">
        <f t="shared" ref="O41" si="7">IF(OR(L41="выше диапазона",L41="не обнаружено"),"",I41)</f>
        <v/>
      </c>
      <c r="P41" s="198"/>
      <c r="Q41" s="128"/>
      <c r="R41" s="128"/>
      <c r="S41" s="115"/>
      <c r="U41" s="115"/>
      <c r="V41" s="115"/>
    </row>
    <row r="42" spans="1:22" s="129" customFormat="1" ht="14.25" customHeight="1">
      <c r="A42" s="209"/>
      <c r="B42" s="211"/>
      <c r="C42" s="213"/>
      <c r="D42" s="58">
        <f>Продоскрин_Тетрациклин!K41</f>
        <v>4.7231650745759385E-2</v>
      </c>
      <c r="E42" s="199"/>
      <c r="F42" s="200"/>
      <c r="G42" s="204"/>
      <c r="H42" s="200"/>
      <c r="I42" s="199"/>
      <c r="J42" s="200"/>
      <c r="K42" s="201"/>
      <c r="L42" s="207"/>
      <c r="M42" s="208"/>
      <c r="N42" s="203"/>
      <c r="O42" s="197"/>
      <c r="P42" s="198"/>
      <c r="Q42" s="128"/>
      <c r="R42" s="128"/>
      <c r="S42" s="115"/>
      <c r="U42" s="115"/>
      <c r="V42" s="115"/>
    </row>
    <row r="43" spans="1:22" s="129" customFormat="1" ht="14.25" customHeight="1">
      <c r="A43" s="209">
        <v>6</v>
      </c>
      <c r="B43" s="211">
        <f>Продоскрин_Тетрациклин!B42</f>
        <v>6</v>
      </c>
      <c r="C43" s="212" t="s">
        <v>38</v>
      </c>
      <c r="D43" s="58">
        <f>Продоскрин_Тетрациклин!K42</f>
        <v>2.2579927121449257E-2</v>
      </c>
      <c r="E43" s="199">
        <f t="shared" ref="E43:E103" si="8">IF(OR(D43="",D44=""),"",(D43+D44)/2)</f>
        <v>2.3515716652717879E-2</v>
      </c>
      <c r="F43" s="200"/>
      <c r="G43" s="204"/>
      <c r="H43" s="200">
        <f>IF(C43="Молоко, молочные смеси, мороженое",16,IF(C43="Сгущенное молоко",16,IF(C43="Масло 50%",18,IF(C43="Масло 65, 67%",18,IF(C43="Масло 70, 72,5%",18,IF(C43="Масло 75, 78%",18,IF(C43="Масло 82,5, 84%",18,IF(C43="Сыворотка",16,IF(C43="Мясо, рыба",18,IF(C43="Готовые мясные продукты, жиры, субпрод.",18,IF(C43="Кисломолочные продукты, творог",16,IF(C43="Сыр",16,IF(C43="Яйца, порошок яичный",16,IF(C43="Мед",16,))))))))))))))</f>
        <v>16</v>
      </c>
      <c r="I43" s="199">
        <f>IF(OR(D43="",D44=""),"",IF(M43=J43,"0",IF(M43=K43,"0",(0.01*H43*E43))))</f>
        <v>3.7625146644348607E-3</v>
      </c>
      <c r="J43" s="200">
        <f>IF(C43="Молоко, молочные смеси, мороженое",0.0005,IF(C43="Сгущенное молоко",0.004,IF(C43="Масло 50%",0.003,IF(C43="Масло 65, 67%",0.003,IF(C43="Масло 70, 72,5%",0.003,IF(C43="Масло 75, 78%",0.003,IF(C43="Масло 82,5, 84%",0.003,IF(C43="Сыворотка",0.003,IF(C43="Мясо, рыба",0.002,IF(C43="Готовые мясные продукты, жиры, субпрод.",0.005,IF(C43="Кисломолочные продукты, творог",0.002,IF(C43="Сыр",0.004,IF(C43="Яйца, порошок яичный",0.006,IF(C43="Мед",0.004,))))))))))))))</f>
        <v>5.0000000000000001E-4</v>
      </c>
      <c r="K43" s="201">
        <f>IF(C43="Молоко, молочные смеси, мороженое",0.018,IF(C43="Сгущенное молоко",0.072,IF(C43="Масло 50%",0.045,IF(C43="Масло 65, 67%",0.045,IF(C43="Масло 70, 72,5%",0.045,IF(C43="Масло 75, 78%",0.045,IF(C43="Масло 82,5, 84%",0.045,IF(C43="Сыворотка",0.036,IF(C43="Мясо, рыба",0.018,IF(C43="Готовые мясные продукты, жиры, субпрод.",0.036,IF(C43="Кисломолочные продукты, творог",0.018,IF(C43="Сыр",0.0432,IF(C43="Яйца, порошок яичный",0.108,IF(C43="Мед",0.09,))))))))))))))</f>
        <v>1.7999999999999999E-2</v>
      </c>
      <c r="L43" s="205" t="str">
        <f>IF(OR(D43="",D44=""),"",IF(E43&lt;=J43,"не обнаружено",IF(E43&gt;=K43,"выше диапазона",E43)))</f>
        <v>выше диапазона</v>
      </c>
      <c r="M43" s="206"/>
      <c r="N43" s="210" t="s">
        <v>37</v>
      </c>
      <c r="O43" s="196" t="str">
        <f t="shared" ref="O43" si="9">IF(OR(L43="выше диапазона",L43="не обнаружено"),"",I43)</f>
        <v/>
      </c>
      <c r="P43" s="198"/>
      <c r="Q43" s="128"/>
      <c r="R43" s="128"/>
      <c r="S43" s="115"/>
      <c r="U43" s="115"/>
      <c r="V43" s="115"/>
    </row>
    <row r="44" spans="1:22" s="129" customFormat="1" ht="14.25" customHeight="1">
      <c r="A44" s="209"/>
      <c r="B44" s="211"/>
      <c r="C44" s="213"/>
      <c r="D44" s="58">
        <f>Продоскрин_Тетрациклин!K43</f>
        <v>2.4451506183986504E-2</v>
      </c>
      <c r="E44" s="199"/>
      <c r="F44" s="200"/>
      <c r="G44" s="204"/>
      <c r="H44" s="200"/>
      <c r="I44" s="199"/>
      <c r="J44" s="200"/>
      <c r="K44" s="201"/>
      <c r="L44" s="207"/>
      <c r="M44" s="208"/>
      <c r="N44" s="203"/>
      <c r="O44" s="197"/>
      <c r="P44" s="198"/>
      <c r="Q44" s="128"/>
      <c r="R44" s="128"/>
      <c r="S44" s="115"/>
      <c r="U44" s="115"/>
      <c r="V44" s="115"/>
    </row>
    <row r="45" spans="1:22" s="129" customFormat="1" ht="14.25" customHeight="1">
      <c r="A45" s="209">
        <v>7</v>
      </c>
      <c r="B45" s="211">
        <f>Продоскрин_Тетрациклин!B44</f>
        <v>7</v>
      </c>
      <c r="C45" s="212" t="s">
        <v>38</v>
      </c>
      <c r="D45" s="58">
        <f>Продоскрин_Тетрациклин!K44</f>
        <v>0.10939115094857332</v>
      </c>
      <c r="E45" s="199">
        <f t="shared" ref="E45" si="10">IF(OR(D45="",D46=""),"",(D45+D46)/2)</f>
        <v>7.8311400847166354E-2</v>
      </c>
      <c r="F45" s="200"/>
      <c r="G45" s="204"/>
      <c r="H45" s="200">
        <f>IF(C45="Молоко, молочные смеси, мороженое",16,IF(C45="Сгущенное молоко",16,IF(C45="Масло 50%",18,IF(C45="Масло 65, 67%",18,IF(C45="Масло 70, 72,5%",18,IF(C45="Масло 75, 78%",18,IF(C45="Масло 82,5, 84%",18,IF(C45="Сыворотка",16,IF(C45="Мясо, рыба",18,IF(C45="Готовые мясные продукты, жиры, субпрод.",18,IF(C45="Кисломолочные продукты, творог",16,IF(C45="Сыр",16,IF(C45="Яйца, порошок яичный",16,IF(C45="Мед",16,))))))))))))))</f>
        <v>16</v>
      </c>
      <c r="I45" s="199">
        <f>IF(OR(D45="",D46=""),"",IF(M45=J45,"0",IF(M45=K45,"0",(0.01*H45*E45))))</f>
        <v>1.2529824135546618E-2</v>
      </c>
      <c r="J45" s="200">
        <f>IF(C45="Молоко, молочные смеси, мороженое",0.0005,IF(C45="Сгущенное молоко",0.004,IF(C45="Масло 50%",0.003,IF(C45="Масло 65, 67%",0.003,IF(C45="Масло 70, 72,5%",0.003,IF(C45="Масло 75, 78%",0.003,IF(C45="Масло 82,5, 84%",0.003,IF(C45="Сыворотка",0.003,IF(C45="Мясо, рыба",0.002,IF(C45="Готовые мясные продукты, жиры, субпрод.",0.005,IF(C45="Кисломолочные продукты, творог",0.002,IF(C45="Сыр",0.004,IF(C45="Яйца, порошок яичный",0.006,IF(C45="Мед",0.004,))))))))))))))</f>
        <v>5.0000000000000001E-4</v>
      </c>
      <c r="K45" s="201">
        <f>IF(C45="Молоко, молочные смеси, мороженое",0.018,IF(C45="Сгущенное молоко",0.072,IF(C45="Масло 50%",0.045,IF(C45="Масло 65, 67%",0.045,IF(C45="Масло 70, 72,5%",0.045,IF(C45="Масло 75, 78%",0.045,IF(C45="Масло 82,5, 84%",0.045,IF(C45="Сыворотка",0.036,IF(C45="Мясо, рыба",0.018,IF(C45="Готовые мясные продукты, жиры, субпрод.",0.036,IF(C45="Кисломолочные продукты, творог",0.018,IF(C45="Сыр",0.0432,IF(C45="Яйца, порошок яичный",0.108,IF(C45="Мед",0.09,))))))))))))))</f>
        <v>1.7999999999999999E-2</v>
      </c>
      <c r="L45" s="205" t="str">
        <f>IF(OR(D45="",D46=""),"",IF(E45&lt;=J45,"не обнаружено",IF(E45&gt;=K45,"выше диапазона",E45)))</f>
        <v>выше диапазона</v>
      </c>
      <c r="M45" s="206"/>
      <c r="N45" s="210" t="s">
        <v>37</v>
      </c>
      <c r="O45" s="196" t="str">
        <f t="shared" ref="O45" si="11">IF(OR(L45="выше диапазона",L45="не обнаружено"),"",I45)</f>
        <v/>
      </c>
      <c r="P45" s="198"/>
      <c r="Q45" s="128"/>
      <c r="R45" s="128"/>
      <c r="S45" s="115"/>
      <c r="U45" s="115"/>
      <c r="V45" s="115"/>
    </row>
    <row r="46" spans="1:22" s="129" customFormat="1" ht="14.25" customHeight="1">
      <c r="A46" s="209"/>
      <c r="B46" s="211"/>
      <c r="C46" s="213"/>
      <c r="D46" s="58">
        <f>Продоскрин_Тетрациклин!K45</f>
        <v>4.7231650745759385E-2</v>
      </c>
      <c r="E46" s="199"/>
      <c r="F46" s="200"/>
      <c r="G46" s="204"/>
      <c r="H46" s="200"/>
      <c r="I46" s="199"/>
      <c r="J46" s="200"/>
      <c r="K46" s="201"/>
      <c r="L46" s="207"/>
      <c r="M46" s="208"/>
      <c r="N46" s="203"/>
      <c r="O46" s="197"/>
      <c r="P46" s="198"/>
      <c r="Q46" s="128"/>
      <c r="R46" s="128"/>
      <c r="S46" s="115"/>
      <c r="U46" s="115"/>
      <c r="V46" s="115"/>
    </row>
    <row r="47" spans="1:22" s="129" customFormat="1" ht="14.25" customHeight="1">
      <c r="A47" s="209">
        <v>8</v>
      </c>
      <c r="B47" s="211">
        <f>Продоскрин_Тетрациклин!B46</f>
        <v>8</v>
      </c>
      <c r="C47" s="212" t="s">
        <v>38</v>
      </c>
      <c r="D47" s="58">
        <f>Продоскрин_Тетрациклин!K46</f>
        <v>2.2579927121449257E-2</v>
      </c>
      <c r="E47" s="199">
        <f t="shared" si="6"/>
        <v>2.3515716652717879E-2</v>
      </c>
      <c r="F47" s="200"/>
      <c r="G47" s="204"/>
      <c r="H47" s="200">
        <f>IF(C47="Молоко, молочные смеси, мороженое",16,IF(C47="Сгущенное молоко",16,IF(C47="Масло 50%",18,IF(C47="Масло 65, 67%",18,IF(C47="Масло 70, 72,5%",18,IF(C47="Масло 75, 78%",18,IF(C47="Масло 82,5, 84%",18,IF(C47="Сыворотка",16,IF(C47="Мясо, рыба",18,IF(C47="Готовые мясные продукты, жиры, субпрод.",18,IF(C47="Кисломолочные продукты, творог",16,IF(C47="Сыр",16,IF(C47="Яйца, порошок яичный",16,IF(C47="Мед",16,))))))))))))))</f>
        <v>16</v>
      </c>
      <c r="I47" s="199">
        <f>IF(OR(D47="",D48=""),"",IF(M47=J47,"0",IF(M47=K47,"0",(0.01*H47*E47))))</f>
        <v>3.7625146644348607E-3</v>
      </c>
      <c r="J47" s="200">
        <f>IF(C47="Молоко, молочные смеси, мороженое",0.0005,IF(C47="Сгущенное молоко",0.004,IF(C47="Масло 50%",0.003,IF(C47="Масло 65, 67%",0.003,IF(C47="Масло 70, 72,5%",0.003,IF(C47="Масло 75, 78%",0.003,IF(C47="Масло 82,5, 84%",0.003,IF(C47="Сыворотка",0.003,IF(C47="Мясо, рыба",0.002,IF(C47="Готовые мясные продукты, жиры, субпрод.",0.005,IF(C47="Кисломолочные продукты, творог",0.002,IF(C47="Сыр",0.004,IF(C47="Яйца, порошок яичный",0.006,IF(C47="Мед",0.004,))))))))))))))</f>
        <v>5.0000000000000001E-4</v>
      </c>
      <c r="K47" s="201">
        <f>IF(C47="Молоко, молочные смеси, мороженое",0.018,IF(C47="Сгущенное молоко",0.072,IF(C47="Масло 50%",0.045,IF(C47="Масло 65, 67%",0.045,IF(C47="Масло 70, 72,5%",0.045,IF(C47="Масло 75, 78%",0.045,IF(C47="Масло 82,5, 84%",0.045,IF(C47="Сыворотка",0.036,IF(C47="Мясо, рыба",0.018,IF(C47="Готовые мясные продукты, жиры, субпрод.",0.036,IF(C47="Кисломолочные продукты, творог",0.018,IF(C47="Сыр",0.0432,IF(C47="Яйца, порошок яичный",0.108,IF(C47="Мед",0.09,))))))))))))))</f>
        <v>1.7999999999999999E-2</v>
      </c>
      <c r="L47" s="205" t="str">
        <f>IF(OR(D47="",D48=""),"",IF(E47&lt;=J47,"не обнаружено",IF(E47&gt;=K47,"выше диапазона",E47)))</f>
        <v>выше диапазона</v>
      </c>
      <c r="M47" s="206"/>
      <c r="N47" s="210" t="s">
        <v>37</v>
      </c>
      <c r="O47" s="196" t="str">
        <f t="shared" ref="O47" si="12">IF(OR(L47="выше диапазона",L47="не обнаружено"),"",I47)</f>
        <v/>
      </c>
      <c r="P47" s="198"/>
      <c r="Q47" s="128"/>
      <c r="R47" s="128"/>
      <c r="S47" s="115"/>
      <c r="U47" s="115"/>
      <c r="V47" s="115"/>
    </row>
    <row r="48" spans="1:22" s="129" customFormat="1" ht="14.25" customHeight="1">
      <c r="A48" s="209"/>
      <c r="B48" s="211"/>
      <c r="C48" s="213"/>
      <c r="D48" s="58">
        <f>Продоскрин_Тетрациклин!K47</f>
        <v>2.4451506183986504E-2</v>
      </c>
      <c r="E48" s="199"/>
      <c r="F48" s="200"/>
      <c r="G48" s="204"/>
      <c r="H48" s="200"/>
      <c r="I48" s="199"/>
      <c r="J48" s="200"/>
      <c r="K48" s="201"/>
      <c r="L48" s="207"/>
      <c r="M48" s="208"/>
      <c r="N48" s="203"/>
      <c r="O48" s="197"/>
      <c r="P48" s="198"/>
      <c r="Q48" s="128"/>
      <c r="R48" s="128"/>
      <c r="S48" s="115"/>
      <c r="U48" s="115"/>
      <c r="V48" s="115"/>
    </row>
    <row r="49" spans="1:22" s="129" customFormat="1" ht="14.25" customHeight="1">
      <c r="A49" s="209">
        <v>9</v>
      </c>
      <c r="B49" s="211">
        <f>Продоскрин_Тетрациклин!B48</f>
        <v>9</v>
      </c>
      <c r="C49" s="212" t="s">
        <v>38</v>
      </c>
      <c r="D49" s="58">
        <f>Продоскрин_Тетрациклин!K48</f>
        <v>0.10939115094857332</v>
      </c>
      <c r="E49" s="199">
        <f t="shared" si="8"/>
        <v>7.8311400847166354E-2</v>
      </c>
      <c r="F49" s="200"/>
      <c r="G49" s="204"/>
      <c r="H49" s="200">
        <f>IF(C49="Молоко, молочные смеси, мороженое",16,IF(C49="Сгущенное молоко",16,IF(C49="Масло 50%",18,IF(C49="Масло 65, 67%",18,IF(C49="Масло 70, 72,5%",18,IF(C49="Масло 75, 78%",18,IF(C49="Масло 82,5, 84%",18,IF(C49="Сыворотка",16,IF(C49="Мясо, рыба",18,IF(C49="Готовые мясные продукты, жиры, субпрод.",18,IF(C49="Кисломолочные продукты, творог",16,IF(C49="Сыр",16,IF(C49="Яйца, порошок яичный",16,IF(C49="Мед",16,))))))))))))))</f>
        <v>16</v>
      </c>
      <c r="I49" s="199">
        <f>IF(OR(D49="",D50=""),"",IF(M49=J49,"0",IF(M49=K49,"0",(0.01*H49*E49))))</f>
        <v>1.2529824135546618E-2</v>
      </c>
      <c r="J49" s="200">
        <f>IF(C49="Молоко, молочные смеси, мороженое",0.0005,IF(C49="Сгущенное молоко",0.004,IF(C49="Масло 50%",0.003,IF(C49="Масло 65, 67%",0.003,IF(C49="Масло 70, 72,5%",0.003,IF(C49="Масло 75, 78%",0.003,IF(C49="Масло 82,5, 84%",0.003,IF(C49="Сыворотка",0.003,IF(C49="Мясо, рыба",0.002,IF(C49="Готовые мясные продукты, жиры, субпрод.",0.005,IF(C49="Кисломолочные продукты, творог",0.002,IF(C49="Сыр",0.004,IF(C49="Яйца, порошок яичный",0.006,IF(C49="Мед",0.004,))))))))))))))</f>
        <v>5.0000000000000001E-4</v>
      </c>
      <c r="K49" s="201">
        <f>IF(C49="Молоко, молочные смеси, мороженое",0.018,IF(C49="Сгущенное молоко",0.072,IF(C49="Масло 50%",0.045,IF(C49="Масло 65, 67%",0.045,IF(C49="Масло 70, 72,5%",0.045,IF(C49="Масло 75, 78%",0.045,IF(C49="Масло 82,5, 84%",0.045,IF(C49="Сыворотка",0.036,IF(C49="Мясо, рыба",0.018,IF(C49="Готовые мясные продукты, жиры, субпрод.",0.036,IF(C49="Кисломолочные продукты, творог",0.018,IF(C49="Сыр",0.0432,IF(C49="Яйца, порошок яичный",0.108,IF(C49="Мед",0.09,))))))))))))))</f>
        <v>1.7999999999999999E-2</v>
      </c>
      <c r="L49" s="205" t="str">
        <f>IF(OR(D49="",D50=""),"",IF(E49&lt;=J49,"не обнаружено",IF(E49&gt;=K49,"выше диапазона",E49)))</f>
        <v>выше диапазона</v>
      </c>
      <c r="M49" s="206"/>
      <c r="N49" s="210" t="s">
        <v>37</v>
      </c>
      <c r="O49" s="196" t="str">
        <f t="shared" ref="O49" si="13">IF(OR(L49="выше диапазона",L49="не обнаружено"),"",I49)</f>
        <v/>
      </c>
      <c r="P49" s="198"/>
      <c r="Q49" s="128"/>
      <c r="R49" s="128"/>
      <c r="S49" s="115"/>
      <c r="U49" s="115"/>
      <c r="V49" s="115"/>
    </row>
    <row r="50" spans="1:22" s="129" customFormat="1" ht="14.25" customHeight="1">
      <c r="A50" s="209"/>
      <c r="B50" s="211"/>
      <c r="C50" s="213"/>
      <c r="D50" s="58">
        <f>Продоскрин_Тетрациклин!K49</f>
        <v>4.7231650745759385E-2</v>
      </c>
      <c r="E50" s="199"/>
      <c r="F50" s="200"/>
      <c r="G50" s="204"/>
      <c r="H50" s="200"/>
      <c r="I50" s="199"/>
      <c r="J50" s="200"/>
      <c r="K50" s="201"/>
      <c r="L50" s="207"/>
      <c r="M50" s="208"/>
      <c r="N50" s="203"/>
      <c r="O50" s="197"/>
      <c r="P50" s="198"/>
      <c r="Q50" s="128"/>
      <c r="R50" s="128"/>
      <c r="S50" s="115"/>
      <c r="U50" s="115"/>
      <c r="V50" s="115"/>
    </row>
    <row r="51" spans="1:22" s="129" customFormat="1" ht="14.25" customHeight="1">
      <c r="A51" s="209">
        <v>10</v>
      </c>
      <c r="B51" s="211">
        <f>Продоскрин_Тетрациклин!B50</f>
        <v>3</v>
      </c>
      <c r="C51" s="212" t="s">
        <v>38</v>
      </c>
      <c r="D51" s="58">
        <f>Продоскрин_Тетрациклин!K50</f>
        <v>2.2579927121449257E-2</v>
      </c>
      <c r="E51" s="199">
        <f t="shared" ref="E51" si="14">IF(OR(D51="",D52=""),"",(D51+D52)/2)</f>
        <v>2.3515716652717879E-2</v>
      </c>
      <c r="F51" s="200"/>
      <c r="G51" s="204"/>
      <c r="H51" s="200">
        <f>IF(C51="Молоко, молочные смеси, мороженое",16,IF(C51="Сгущенное молоко",16,IF(C51="Масло 50%",18,IF(C51="Масло 65, 67%",18,IF(C51="Масло 70, 72,5%",18,IF(C51="Масло 75, 78%",18,IF(C51="Масло 82,5, 84%",18,IF(C51="Сыворотка",16,IF(C51="Мясо, рыба",18,IF(C51="Готовые мясные продукты, жиры, субпрод.",18,IF(C51="Кисломолочные продукты, творог",16,IF(C51="Сыр",16,IF(C51="Яйца, порошок яичный",16,IF(C51="Мед",16,))))))))))))))</f>
        <v>16</v>
      </c>
      <c r="I51" s="199">
        <f>IF(OR(D51="",D52=""),"",IF(M51=J51,"0",IF(M51=K51,"0",(0.01*H51*E51))))</f>
        <v>3.7625146644348607E-3</v>
      </c>
      <c r="J51" s="200">
        <f>IF(C51="Молоко, молочные смеси, мороженое",0.0005,IF(C51="Сгущенное молоко",0.004,IF(C51="Масло 50%",0.003,IF(C51="Масло 65, 67%",0.003,IF(C51="Масло 70, 72,5%",0.003,IF(C51="Масло 75, 78%",0.003,IF(C51="Масло 82,5, 84%",0.003,IF(C51="Сыворотка",0.003,IF(C51="Мясо, рыба",0.002,IF(C51="Готовые мясные продукты, жиры, субпрод.",0.005,IF(C51="Кисломолочные продукты, творог",0.002,IF(C51="Сыр",0.004,IF(C51="Яйца, порошок яичный",0.006,IF(C51="Мед",0.004,))))))))))))))</f>
        <v>5.0000000000000001E-4</v>
      </c>
      <c r="K51" s="201">
        <f>IF(C51="Молоко, молочные смеси, мороженое",0.018,IF(C51="Сгущенное молоко",0.072,IF(C51="Масло 50%",0.045,IF(C51="Масло 65, 67%",0.045,IF(C51="Масло 70, 72,5%",0.045,IF(C51="Масло 75, 78%",0.045,IF(C51="Масло 82,5, 84%",0.045,IF(C51="Сыворотка",0.036,IF(C51="Мясо, рыба",0.018,IF(C51="Готовые мясные продукты, жиры, субпрод.",0.036,IF(C51="Кисломолочные продукты, творог",0.018,IF(C51="Сыр",0.0432,IF(C51="Яйца, порошок яичный",0.108,IF(C51="Мед",0.09,))))))))))))))</f>
        <v>1.7999999999999999E-2</v>
      </c>
      <c r="L51" s="205" t="str">
        <f>IF(OR(D51="",D52=""),"",IF(E51&lt;=J51,"не обнаружено",IF(E51&gt;=K51,"выше диапазона",E51)))</f>
        <v>выше диапазона</v>
      </c>
      <c r="M51" s="206"/>
      <c r="N51" s="210" t="s">
        <v>37</v>
      </c>
      <c r="O51" s="196" t="str">
        <f t="shared" ref="O51" si="15">IF(OR(L51="выше диапазона",L51="не обнаружено"),"",I51)</f>
        <v/>
      </c>
      <c r="P51" s="198"/>
      <c r="Q51" s="128"/>
      <c r="R51" s="128"/>
      <c r="S51" s="115"/>
      <c r="U51" s="115"/>
      <c r="V51" s="115"/>
    </row>
    <row r="52" spans="1:22" s="129" customFormat="1" ht="14.25" customHeight="1">
      <c r="A52" s="209"/>
      <c r="B52" s="211"/>
      <c r="C52" s="213"/>
      <c r="D52" s="58">
        <f>Продоскрин_Тетрациклин!K51</f>
        <v>2.4451506183986504E-2</v>
      </c>
      <c r="E52" s="199"/>
      <c r="F52" s="200"/>
      <c r="G52" s="204"/>
      <c r="H52" s="200"/>
      <c r="I52" s="199"/>
      <c r="J52" s="200"/>
      <c r="K52" s="201"/>
      <c r="L52" s="207"/>
      <c r="M52" s="208"/>
      <c r="N52" s="203"/>
      <c r="O52" s="197"/>
      <c r="P52" s="198"/>
      <c r="Q52" s="128"/>
      <c r="R52" s="128"/>
      <c r="S52" s="115"/>
      <c r="U52" s="115"/>
      <c r="V52" s="115"/>
    </row>
    <row r="53" spans="1:22" s="129" customFormat="1" ht="14.25" customHeight="1">
      <c r="A53" s="209">
        <v>11</v>
      </c>
      <c r="B53" s="211">
        <f>Продоскрин_Тетрациклин!B52</f>
        <v>3</v>
      </c>
      <c r="C53" s="212" t="s">
        <v>38</v>
      </c>
      <c r="D53" s="58">
        <f>Продоскрин_Тетрациклин!K52</f>
        <v>0.10939115094857332</v>
      </c>
      <c r="E53" s="199">
        <f t="shared" si="6"/>
        <v>7.8311400847166354E-2</v>
      </c>
      <c r="F53" s="200"/>
      <c r="G53" s="204"/>
      <c r="H53" s="200">
        <f>IF(C53="Молоко, молочные смеси, мороженое",16,IF(C53="Сгущенное молоко",16,IF(C53="Масло 50%",18,IF(C53="Масло 65, 67%",18,IF(C53="Масло 70, 72,5%",18,IF(C53="Масло 75, 78%",18,IF(C53="Масло 82,5, 84%",18,IF(C53="Сыворотка",16,IF(C53="Мясо, рыба",18,IF(C53="Готовые мясные продукты, жиры, субпрод.",18,IF(C53="Кисломолочные продукты, творог",16,IF(C53="Сыр",16,IF(C53="Яйца, порошок яичный",16,IF(C53="Мед",16,))))))))))))))</f>
        <v>16</v>
      </c>
      <c r="I53" s="199">
        <f>IF(OR(D53="",D54=""),"",IF(M53=J53,"0",IF(M53=K53,"0",(0.01*H53*E53))))</f>
        <v>1.2529824135546618E-2</v>
      </c>
      <c r="J53" s="200">
        <f>IF(C53="Молоко, молочные смеси, мороженое",0.0005,IF(C53="Сгущенное молоко",0.004,IF(C53="Масло 50%",0.003,IF(C53="Масло 65, 67%",0.003,IF(C53="Масло 70, 72,5%",0.003,IF(C53="Масло 75, 78%",0.003,IF(C53="Масло 82,5, 84%",0.003,IF(C53="Сыворотка",0.003,IF(C53="Мясо, рыба",0.002,IF(C53="Готовые мясные продукты, жиры, субпрод.",0.005,IF(C53="Кисломолочные продукты, творог",0.002,IF(C53="Сыр",0.004,IF(C53="Яйца, порошок яичный",0.006,IF(C53="Мед",0.004,))))))))))))))</f>
        <v>5.0000000000000001E-4</v>
      </c>
      <c r="K53" s="201">
        <f>IF(C53="Молоко, молочные смеси, мороженое",0.018,IF(C53="Сгущенное молоко",0.072,IF(C53="Масло 50%",0.045,IF(C53="Масло 65, 67%",0.045,IF(C53="Масло 70, 72,5%",0.045,IF(C53="Масло 75, 78%",0.045,IF(C53="Масло 82,5, 84%",0.045,IF(C53="Сыворотка",0.036,IF(C53="Мясо, рыба",0.018,IF(C53="Готовые мясные продукты, жиры, субпрод.",0.036,IF(C53="Кисломолочные продукты, творог",0.018,IF(C53="Сыр",0.0432,IF(C53="Яйца, порошок яичный",0.108,IF(C53="Мед",0.09,))))))))))))))</f>
        <v>1.7999999999999999E-2</v>
      </c>
      <c r="L53" s="205" t="str">
        <f>IF(OR(D53="",D54=""),"",IF(E53&lt;=J53,"не обнаружено",IF(E53&gt;=K53,"выше диапазона",E53)))</f>
        <v>выше диапазона</v>
      </c>
      <c r="M53" s="206"/>
      <c r="N53" s="210" t="s">
        <v>37</v>
      </c>
      <c r="O53" s="196" t="str">
        <f t="shared" ref="O53" si="16">IF(OR(L53="выше диапазона",L53="не обнаружено"),"",I53)</f>
        <v/>
      </c>
      <c r="P53" s="198"/>
      <c r="Q53" s="128"/>
      <c r="R53" s="128"/>
      <c r="S53" s="115"/>
      <c r="U53" s="115"/>
      <c r="V53" s="115"/>
    </row>
    <row r="54" spans="1:22" s="129" customFormat="1" ht="14.25" customHeight="1">
      <c r="A54" s="209"/>
      <c r="B54" s="211"/>
      <c r="C54" s="213"/>
      <c r="D54" s="58">
        <f>Продоскрин_Тетрациклин!K53</f>
        <v>4.7231650745759385E-2</v>
      </c>
      <c r="E54" s="199"/>
      <c r="F54" s="200"/>
      <c r="G54" s="204"/>
      <c r="H54" s="200"/>
      <c r="I54" s="199"/>
      <c r="J54" s="200"/>
      <c r="K54" s="201"/>
      <c r="L54" s="207"/>
      <c r="M54" s="208"/>
      <c r="N54" s="203"/>
      <c r="O54" s="197"/>
      <c r="P54" s="198"/>
      <c r="Q54" s="128"/>
      <c r="R54" s="128"/>
      <c r="S54" s="115"/>
      <c r="U54" s="115"/>
      <c r="V54" s="115"/>
    </row>
    <row r="55" spans="1:22" s="129" customFormat="1" ht="14.25" customHeight="1">
      <c r="A55" s="209">
        <v>12</v>
      </c>
      <c r="B55" s="211">
        <f>Продоскрин_Тетрациклин!B54</f>
        <v>4</v>
      </c>
      <c r="C55" s="212" t="s">
        <v>38</v>
      </c>
      <c r="D55" s="58">
        <f>Продоскрин_Тетрациклин!K54</f>
        <v>2.2579927121449257E-2</v>
      </c>
      <c r="E55" s="199">
        <f t="shared" si="8"/>
        <v>2.3515716652717879E-2</v>
      </c>
      <c r="F55" s="200"/>
      <c r="G55" s="204"/>
      <c r="H55" s="200">
        <f>IF(C55="Молоко, молочные смеси, мороженое",16,IF(C55="Сгущенное молоко",16,IF(C55="Масло 50%",18,IF(C55="Масло 65, 67%",18,IF(C55="Масло 70, 72,5%",18,IF(C55="Масло 75, 78%",18,IF(C55="Масло 82,5, 84%",18,IF(C55="Сыворотка",16,IF(C55="Мясо, рыба",18,IF(C55="Готовые мясные продукты, жиры, субпрод.",18,IF(C55="Кисломолочные продукты, творог",16,IF(C55="Сыр",16,IF(C55="Яйца, порошок яичный",16,IF(C55="Мед",16,))))))))))))))</f>
        <v>16</v>
      </c>
      <c r="I55" s="199">
        <f>IF(OR(D55="",D56=""),"",IF(M55=J55,"0",IF(M55=K55,"0",(0.01*H55*E55))))</f>
        <v>3.7625146644348607E-3</v>
      </c>
      <c r="J55" s="200">
        <f>IF(C55="Молоко, молочные смеси, мороженое",0.0005,IF(C55="Сгущенное молоко",0.004,IF(C55="Масло 50%",0.003,IF(C55="Масло 65, 67%",0.003,IF(C55="Масло 70, 72,5%",0.003,IF(C55="Масло 75, 78%",0.003,IF(C55="Масло 82,5, 84%",0.003,IF(C55="Сыворотка",0.003,IF(C55="Мясо, рыба",0.002,IF(C55="Готовые мясные продукты, жиры, субпрод.",0.005,IF(C55="Кисломолочные продукты, творог",0.002,IF(C55="Сыр",0.004,IF(C55="Яйца, порошок яичный",0.006,IF(C55="Мед",0.004,))))))))))))))</f>
        <v>5.0000000000000001E-4</v>
      </c>
      <c r="K55" s="201">
        <f>IF(C55="Молоко, молочные смеси, мороженое",0.018,IF(C55="Сгущенное молоко",0.072,IF(C55="Масло 50%",0.045,IF(C55="Масло 65, 67%",0.045,IF(C55="Масло 70, 72,5%",0.045,IF(C55="Масло 75, 78%",0.045,IF(C55="Масло 82,5, 84%",0.045,IF(C55="Сыворотка",0.036,IF(C55="Мясо, рыба",0.018,IF(C55="Готовые мясные продукты, жиры, субпрод.",0.036,IF(C55="Кисломолочные продукты, творог",0.018,IF(C55="Сыр",0.0432,IF(C55="Яйца, порошок яичный",0.108,IF(C55="Мед",0.09,))))))))))))))</f>
        <v>1.7999999999999999E-2</v>
      </c>
      <c r="L55" s="205" t="str">
        <f>IF(OR(D55="",D56=""),"",IF(E55&lt;=J55,"не обнаружено",IF(E55&gt;=K55,"выше диапазона",E55)))</f>
        <v>выше диапазона</v>
      </c>
      <c r="M55" s="206"/>
      <c r="N55" s="210" t="s">
        <v>37</v>
      </c>
      <c r="O55" s="196" t="str">
        <f t="shared" ref="O55" si="17">IF(OR(L55="выше диапазона",L55="не обнаружено"),"",I55)</f>
        <v/>
      </c>
      <c r="P55" s="198"/>
      <c r="Q55" s="128"/>
      <c r="R55" s="128"/>
      <c r="S55" s="115"/>
      <c r="U55" s="115"/>
      <c r="V55" s="115"/>
    </row>
    <row r="56" spans="1:22" s="129" customFormat="1" ht="14.25" customHeight="1">
      <c r="A56" s="209"/>
      <c r="B56" s="211"/>
      <c r="C56" s="213"/>
      <c r="D56" s="58">
        <f>Продоскрин_Тетрациклин!K55</f>
        <v>2.4451506183986504E-2</v>
      </c>
      <c r="E56" s="199"/>
      <c r="F56" s="200"/>
      <c r="G56" s="204"/>
      <c r="H56" s="200"/>
      <c r="I56" s="199"/>
      <c r="J56" s="200"/>
      <c r="K56" s="201"/>
      <c r="L56" s="207"/>
      <c r="M56" s="208"/>
      <c r="N56" s="203"/>
      <c r="O56" s="197"/>
      <c r="P56" s="198"/>
      <c r="Q56" s="128"/>
      <c r="R56" s="128"/>
      <c r="S56" s="115"/>
      <c r="U56" s="115"/>
      <c r="V56" s="115"/>
    </row>
    <row r="57" spans="1:22" s="129" customFormat="1" ht="14.25" customHeight="1">
      <c r="A57" s="209">
        <v>13</v>
      </c>
      <c r="B57" s="211">
        <f>Продоскрин_Тетрациклин!B56</f>
        <v>5</v>
      </c>
      <c r="C57" s="212" t="s">
        <v>38</v>
      </c>
      <c r="D57" s="58">
        <f>Продоскрин_Тетрациклин!K56</f>
        <v>8.7512920758858664E-2</v>
      </c>
      <c r="E57" s="199">
        <f t="shared" ref="E57" si="18">IF(OR(D57="",D58=""),"",(D57+D58)/2)</f>
        <v>6.2649120677733094E-2</v>
      </c>
      <c r="F57" s="200"/>
      <c r="G57" s="204"/>
      <c r="H57" s="200">
        <f>IF(C57="Молоко, молочные смеси, мороженое",16,IF(C57="Сгущенное молоко",16,IF(C57="Масло 50%",18,IF(C57="Масло 65, 67%",18,IF(C57="Масло 70, 72,5%",18,IF(C57="Масло 75, 78%",18,IF(C57="Масло 82,5, 84%",18,IF(C57="Сыворотка",16,IF(C57="Мясо, рыба",18,IF(C57="Готовые мясные продукты, жиры, субпрод.",18,IF(C57="Кисломолочные продукты, творог",16,IF(C57="Сыр",16,IF(C57="Яйца, порошок яичный",16,IF(C57="Мед",16,))))))))))))))</f>
        <v>16</v>
      </c>
      <c r="I57" s="199">
        <f>IF(OR(D57="",D58=""),"",IF(M57=J57,"0",IF(M57=K57,"0",(0.01*H57*E57))))</f>
        <v>1.0023859308437296E-2</v>
      </c>
      <c r="J57" s="200">
        <f>IF(C57="Молоко, молочные смеси, мороженое",0.0005,IF(C57="Сгущенное молоко",0.004,IF(C57="Масло 50%",0.003,IF(C57="Масло 65, 67%",0.003,IF(C57="Масло 70, 72,5%",0.003,IF(C57="Масло 75, 78%",0.003,IF(C57="Масло 82,5, 84%",0.003,IF(C57="Сыворотка",0.003,IF(C57="Мясо, рыба",0.002,IF(C57="Готовые мясные продукты, жиры, субпрод.",0.005,IF(C57="Кисломолочные продукты, творог",0.002,IF(C57="Сыр",0.004,IF(C57="Яйца, порошок яичный",0.006,IF(C57="Мед",0.004,))))))))))))))</f>
        <v>5.0000000000000001E-4</v>
      </c>
      <c r="K57" s="201">
        <f>IF(C57="Молоко, молочные смеси, мороженое",0.018,IF(C57="Сгущенное молоко",0.072,IF(C57="Масло 50%",0.045,IF(C57="Масло 65, 67%",0.045,IF(C57="Масло 70, 72,5%",0.045,IF(C57="Масло 75, 78%",0.045,IF(C57="Масло 82,5, 84%",0.045,IF(C57="Сыворотка",0.036,IF(C57="Мясо, рыба",0.018,IF(C57="Готовые мясные продукты, жиры, субпрод.",0.036,IF(C57="Кисломолочные продукты, творог",0.018,IF(C57="Сыр",0.0432,IF(C57="Яйца, порошок яичный",0.108,IF(C57="Мед",0.09,))))))))))))))</f>
        <v>1.7999999999999999E-2</v>
      </c>
      <c r="L57" s="205" t="str">
        <f>IF(OR(D57="",D58=""),"",IF(E57&lt;=J57,"не обнаружено",IF(E57&gt;=K57,"выше диапазона",E57)))</f>
        <v>выше диапазона</v>
      </c>
      <c r="M57" s="206"/>
      <c r="N57" s="210" t="s">
        <v>37</v>
      </c>
      <c r="O57" s="196" t="str">
        <f t="shared" ref="O57" si="19">IF(OR(L57="выше диапазона",L57="не обнаружено"),"",I57)</f>
        <v/>
      </c>
      <c r="P57" s="198"/>
      <c r="Q57" s="128"/>
      <c r="R57" s="128"/>
      <c r="S57" s="115"/>
      <c r="U57" s="115"/>
      <c r="V57" s="115"/>
    </row>
    <row r="58" spans="1:22" s="129" customFormat="1" ht="14.25" customHeight="1">
      <c r="A58" s="209"/>
      <c r="B58" s="211"/>
      <c r="C58" s="213"/>
      <c r="D58" s="58">
        <f>Продоскрин_Тетрациклин!K57</f>
        <v>3.7785320596607511E-2</v>
      </c>
      <c r="E58" s="199"/>
      <c r="F58" s="200"/>
      <c r="G58" s="204"/>
      <c r="H58" s="200"/>
      <c r="I58" s="199"/>
      <c r="J58" s="200"/>
      <c r="K58" s="201"/>
      <c r="L58" s="207"/>
      <c r="M58" s="208"/>
      <c r="N58" s="203"/>
      <c r="O58" s="197"/>
      <c r="P58" s="198"/>
      <c r="Q58" s="128"/>
      <c r="R58" s="128"/>
      <c r="S58" s="115"/>
      <c r="U58" s="115"/>
      <c r="V58" s="115"/>
    </row>
    <row r="59" spans="1:22" s="129" customFormat="1" ht="14.25" customHeight="1">
      <c r="A59" s="209">
        <v>14</v>
      </c>
      <c r="B59" s="211">
        <f>Продоскрин_Тетрациклин!B58</f>
        <v>6</v>
      </c>
      <c r="C59" s="212" t="s">
        <v>38</v>
      </c>
      <c r="D59" s="58">
        <f>Продоскрин_Тетрациклин!K58</f>
        <v>9.7093686622231803E-3</v>
      </c>
      <c r="E59" s="199">
        <f t="shared" si="6"/>
        <v>1.0111758160668689E-2</v>
      </c>
      <c r="F59" s="200"/>
      <c r="G59" s="204"/>
      <c r="H59" s="200">
        <f>IF(C59="Молоко, молочные смеси, мороженое",16,IF(C59="Сгущенное молоко",16,IF(C59="Масло 50%",18,IF(C59="Масло 65, 67%",18,IF(C59="Масло 70, 72,5%",18,IF(C59="Масло 75, 78%",18,IF(C59="Масло 82,5, 84%",18,IF(C59="Сыворотка",16,IF(C59="Мясо, рыба",18,IF(C59="Готовые мясные продукты, жиры, субпрод.",18,IF(C59="Кисломолочные продукты, творог",16,IF(C59="Сыр",16,IF(C59="Яйца, порошок яичный",16,IF(C59="Мед",16,))))))))))))))</f>
        <v>16</v>
      </c>
      <c r="I59" s="199">
        <f>IF(OR(D59="",D60=""),"",IF(M59=J59,"0",IF(M59=K59,"0",(0.01*H59*E59))))</f>
        <v>1.6178813057069902E-3</v>
      </c>
      <c r="J59" s="200">
        <f>IF(C59="Молоко, молочные смеси, мороженое",0.0005,IF(C59="Сгущенное молоко",0.004,IF(C59="Масло 50%",0.003,IF(C59="Масло 65, 67%",0.003,IF(C59="Масло 70, 72,5%",0.003,IF(C59="Масло 75, 78%",0.003,IF(C59="Масло 82,5, 84%",0.003,IF(C59="Сыворотка",0.003,IF(C59="Мясо, рыба",0.002,IF(C59="Готовые мясные продукты, жиры, субпрод.",0.005,IF(C59="Кисломолочные продукты, творог",0.002,IF(C59="Сыр",0.004,IF(C59="Яйца, порошок яичный",0.006,IF(C59="Мед",0.004,))))))))))))))</f>
        <v>5.0000000000000001E-4</v>
      </c>
      <c r="K59" s="201">
        <f>IF(C59="Молоко, молочные смеси, мороженое",0.018,IF(C59="Сгущенное молоко",0.072,IF(C59="Масло 50%",0.045,IF(C59="Масло 65, 67%",0.045,IF(C59="Масло 70, 72,5%",0.045,IF(C59="Масло 75, 78%",0.045,IF(C59="Масло 82,5, 84%",0.045,IF(C59="Сыворотка",0.036,IF(C59="Мясо, рыба",0.018,IF(C59="Готовые мясные продукты, жиры, субпрод.",0.036,IF(C59="Кисломолочные продукты, творог",0.018,IF(C59="Сыр",0.0432,IF(C59="Яйца, порошок яичный",0.108,IF(C59="Мед",0.09,))))))))))))))</f>
        <v>1.7999999999999999E-2</v>
      </c>
      <c r="L59" s="205">
        <f>IF(OR(D59="",D60=""),"",IF(E59&lt;=J59,"не обнаружено",IF(E59&gt;=K59,"выше диапазона",E59)))</f>
        <v>1.0111758160668689E-2</v>
      </c>
      <c r="M59" s="206"/>
      <c r="N59" s="210" t="s">
        <v>37</v>
      </c>
      <c r="O59" s="196">
        <f t="shared" ref="O59" si="20">IF(OR(L59="выше диапазона",L59="не обнаружено"),"",I59)</f>
        <v>1.6178813057069902E-3</v>
      </c>
      <c r="P59" s="198"/>
      <c r="Q59" s="128"/>
      <c r="R59" s="128"/>
      <c r="S59" s="115"/>
      <c r="U59" s="115"/>
      <c r="V59" s="115"/>
    </row>
    <row r="60" spans="1:22" s="129" customFormat="1" ht="14.25" customHeight="1">
      <c r="A60" s="209"/>
      <c r="B60" s="211"/>
      <c r="C60" s="213"/>
      <c r="D60" s="58">
        <f>Продоскрин_Тетрациклин!K59</f>
        <v>1.0514147659114197E-2</v>
      </c>
      <c r="E60" s="199"/>
      <c r="F60" s="200"/>
      <c r="G60" s="204"/>
      <c r="H60" s="200"/>
      <c r="I60" s="199"/>
      <c r="J60" s="200"/>
      <c r="K60" s="201"/>
      <c r="L60" s="207"/>
      <c r="M60" s="208"/>
      <c r="N60" s="203"/>
      <c r="O60" s="197"/>
      <c r="P60" s="198"/>
      <c r="Q60" s="128"/>
      <c r="R60" s="128"/>
      <c r="S60" s="115"/>
      <c r="U60" s="115"/>
      <c r="V60" s="115"/>
    </row>
    <row r="61" spans="1:22" s="129" customFormat="1" ht="14.25" customHeight="1">
      <c r="A61" s="209">
        <v>15</v>
      </c>
      <c r="B61" s="211">
        <f>Продоскрин_Тетрациклин!B60</f>
        <v>7</v>
      </c>
      <c r="C61" s="212" t="s">
        <v>38</v>
      </c>
      <c r="D61" s="58">
        <f>Продоскрин_Тетрациклин!K60</f>
        <v>0.10939115094857332</v>
      </c>
      <c r="E61" s="199">
        <f t="shared" si="8"/>
        <v>7.8311400847166354E-2</v>
      </c>
      <c r="F61" s="200"/>
      <c r="G61" s="204"/>
      <c r="H61" s="200">
        <f>IF(C61="Молоко, молочные смеси, мороженое",16,IF(C61="Сгущенное молоко",16,IF(C61="Масло 50%",18,IF(C61="Масло 65, 67%",18,IF(C61="Масло 70, 72,5%",18,IF(C61="Масло 75, 78%",18,IF(C61="Масло 82,5, 84%",18,IF(C61="Сыворотка",16,IF(C61="Мясо, рыба",18,IF(C61="Готовые мясные продукты, жиры, субпрод.",18,IF(C61="Кисломолочные продукты, творог",16,IF(C61="Сыр",16,IF(C61="Яйца, порошок яичный",16,IF(C61="Мед",16,))))))))))))))</f>
        <v>16</v>
      </c>
      <c r="I61" s="199">
        <f>IF(OR(D61="",D62=""),"",IF(M61=J61,"0",IF(M61=K61,"0",(0.01*H61*E61))))</f>
        <v>1.2529824135546618E-2</v>
      </c>
      <c r="J61" s="200">
        <f>IF(C61="Молоко, молочные смеси, мороженое",0.0005,IF(C61="Сгущенное молоко",0.004,IF(C61="Масло 50%",0.003,IF(C61="Масло 65, 67%",0.003,IF(C61="Масло 70, 72,5%",0.003,IF(C61="Масло 75, 78%",0.003,IF(C61="Масло 82,5, 84%",0.003,IF(C61="Сыворотка",0.003,IF(C61="Мясо, рыба",0.002,IF(C61="Готовые мясные продукты, жиры, субпрод.",0.005,IF(C61="Кисломолочные продукты, творог",0.002,IF(C61="Сыр",0.004,IF(C61="Яйца, порошок яичный",0.006,IF(C61="Мед",0.004,))))))))))))))</f>
        <v>5.0000000000000001E-4</v>
      </c>
      <c r="K61" s="201">
        <f>IF(C61="Молоко, молочные смеси, мороженое",0.018,IF(C61="Сгущенное молоко",0.072,IF(C61="Масло 50%",0.045,IF(C61="Масло 65, 67%",0.045,IF(C61="Масло 70, 72,5%",0.045,IF(C61="Масло 75, 78%",0.045,IF(C61="Масло 82,5, 84%",0.045,IF(C61="Сыворотка",0.036,IF(C61="Мясо, рыба",0.018,IF(C61="Готовые мясные продукты, жиры, субпрод.",0.036,IF(C61="Кисломолочные продукты, творог",0.018,IF(C61="Сыр",0.0432,IF(C61="Яйца, порошок яичный",0.108,IF(C61="Мед",0.09,))))))))))))))</f>
        <v>1.7999999999999999E-2</v>
      </c>
      <c r="L61" s="205" t="str">
        <f>IF(OR(D61="",D62=""),"",IF(E61&lt;=J61,"не обнаружено",IF(E61&gt;=K61,"выше диапазона",E61)))</f>
        <v>выше диапазона</v>
      </c>
      <c r="M61" s="206"/>
      <c r="N61" s="210" t="s">
        <v>37</v>
      </c>
      <c r="O61" s="196" t="str">
        <f t="shared" ref="O61" si="21">IF(OR(L61="выше диапазона",L61="не обнаружено"),"",I61)</f>
        <v/>
      </c>
      <c r="P61" s="198"/>
      <c r="Q61" s="128"/>
      <c r="R61" s="128"/>
      <c r="S61" s="115"/>
      <c r="U61" s="115"/>
      <c r="V61" s="115"/>
    </row>
    <row r="62" spans="1:22" s="129" customFormat="1" ht="14.25" customHeight="1">
      <c r="A62" s="209"/>
      <c r="B62" s="211"/>
      <c r="C62" s="213"/>
      <c r="D62" s="58">
        <f>Продоскрин_Тетрациклин!K61</f>
        <v>4.7231650745759385E-2</v>
      </c>
      <c r="E62" s="199"/>
      <c r="F62" s="200"/>
      <c r="G62" s="204"/>
      <c r="H62" s="200"/>
      <c r="I62" s="199"/>
      <c r="J62" s="200"/>
      <c r="K62" s="201"/>
      <c r="L62" s="207"/>
      <c r="M62" s="208"/>
      <c r="N62" s="203"/>
      <c r="O62" s="197"/>
      <c r="P62" s="198"/>
      <c r="Q62" s="128"/>
      <c r="R62" s="128"/>
      <c r="S62" s="115"/>
      <c r="U62" s="115"/>
      <c r="V62" s="115"/>
    </row>
    <row r="63" spans="1:22" s="129" customFormat="1" ht="14.25" customHeight="1">
      <c r="A63" s="209">
        <v>16</v>
      </c>
      <c r="B63" s="211">
        <f>Продоскрин_Тетрациклин!B62</f>
        <v>8</v>
      </c>
      <c r="C63" s="212" t="s">
        <v>38</v>
      </c>
      <c r="D63" s="58">
        <f>Продоскрин_Тетрациклин!K62</f>
        <v>4.5159854242898517E-3</v>
      </c>
      <c r="E63" s="199">
        <f t="shared" ref="E63" si="22">IF(OR(D63="",D64=""),"",(D63+D64)/2)</f>
        <v>4.7031433305435768E-3</v>
      </c>
      <c r="F63" s="200"/>
      <c r="G63" s="204"/>
      <c r="H63" s="200">
        <f>IF(C63="Молоко, молочные смеси, мороженое",16,IF(C63="Сгущенное молоко",16,IF(C63="Масло 50%",18,IF(C63="Масло 65, 67%",18,IF(C63="Масло 70, 72,5%",18,IF(C63="Масло 75, 78%",18,IF(C63="Масло 82,5, 84%",18,IF(C63="Сыворотка",16,IF(C63="Мясо, рыба",18,IF(C63="Готовые мясные продукты, жиры, субпрод.",18,IF(C63="Кисломолочные продукты, творог",16,IF(C63="Сыр",16,IF(C63="Яйца, порошок яичный",16,IF(C63="Мед",16,))))))))))))))</f>
        <v>16</v>
      </c>
      <c r="I63" s="199">
        <f>IF(OR(D63="",D64=""),"",IF(M63=J63,"0",IF(M63=K63,"0",(0.01*H63*E63))))</f>
        <v>7.5250293288697226E-4</v>
      </c>
      <c r="J63" s="200">
        <f>IF(C63="Молоко, молочные смеси, мороженое",0.0005,IF(C63="Сгущенное молоко",0.004,IF(C63="Масло 50%",0.003,IF(C63="Масло 65, 67%",0.003,IF(C63="Масло 70, 72,5%",0.003,IF(C63="Масло 75, 78%",0.003,IF(C63="Масло 82,5, 84%",0.003,IF(C63="Сыворотка",0.003,IF(C63="Мясо, рыба",0.002,IF(C63="Готовые мясные продукты, жиры, субпрод.",0.005,IF(C63="Кисломолочные продукты, творог",0.002,IF(C63="Сыр",0.004,IF(C63="Яйца, порошок яичный",0.006,IF(C63="Мед",0.004,))))))))))))))</f>
        <v>5.0000000000000001E-4</v>
      </c>
      <c r="K63" s="201">
        <f>IF(C63="Молоко, молочные смеси, мороженое",0.018,IF(C63="Сгущенное молоко",0.072,IF(C63="Масло 50%",0.045,IF(C63="Масло 65, 67%",0.045,IF(C63="Масло 70, 72,5%",0.045,IF(C63="Масло 75, 78%",0.045,IF(C63="Масло 82,5, 84%",0.045,IF(C63="Сыворотка",0.036,IF(C63="Мясо, рыба",0.018,IF(C63="Готовые мясные продукты, жиры, субпрод.",0.036,IF(C63="Кисломолочные продукты, творог",0.018,IF(C63="Сыр",0.0432,IF(C63="Яйца, порошок яичный",0.108,IF(C63="Мед",0.09,))))))))))))))</f>
        <v>1.7999999999999999E-2</v>
      </c>
      <c r="L63" s="205">
        <f>IF(OR(D63="",D64=""),"",IF(E63&lt;=J63,"не обнаружено",IF(E63&gt;=K63,"выше диапазона",E63)))</f>
        <v>4.7031433305435768E-3</v>
      </c>
      <c r="M63" s="206"/>
      <c r="N63" s="210" t="s">
        <v>37</v>
      </c>
      <c r="O63" s="196">
        <f t="shared" ref="O63" si="23">IF(OR(L63="выше диапазона",L63="не обнаружено"),"",I63)</f>
        <v>7.5250293288697226E-4</v>
      </c>
      <c r="P63" s="198"/>
      <c r="Q63" s="128"/>
      <c r="R63" s="128"/>
      <c r="S63" s="115"/>
      <c r="U63" s="115"/>
      <c r="V63" s="115"/>
    </row>
    <row r="64" spans="1:22" s="129" customFormat="1" ht="14.25" customHeight="1">
      <c r="A64" s="209"/>
      <c r="B64" s="211"/>
      <c r="C64" s="213"/>
      <c r="D64" s="58">
        <f>Продоскрин_Тетрациклин!K63</f>
        <v>4.8903012367973011E-3</v>
      </c>
      <c r="E64" s="199"/>
      <c r="F64" s="200"/>
      <c r="G64" s="204"/>
      <c r="H64" s="200"/>
      <c r="I64" s="199"/>
      <c r="J64" s="200"/>
      <c r="K64" s="201"/>
      <c r="L64" s="207"/>
      <c r="M64" s="208"/>
      <c r="N64" s="203"/>
      <c r="O64" s="197"/>
      <c r="P64" s="198"/>
      <c r="Q64" s="128"/>
      <c r="R64" s="128"/>
      <c r="S64" s="115"/>
      <c r="U64" s="115"/>
      <c r="V64" s="115"/>
    </row>
    <row r="65" spans="1:22" s="129" customFormat="1" ht="14.25" customHeight="1">
      <c r="A65" s="209">
        <v>17</v>
      </c>
      <c r="B65" s="211">
        <f>Продоскрин_Тетрациклин!B64</f>
        <v>9</v>
      </c>
      <c r="C65" s="212" t="s">
        <v>38</v>
      </c>
      <c r="D65" s="58">
        <f>Продоскрин_Тетрациклин!K64</f>
        <v>0.10939115094857332</v>
      </c>
      <c r="E65" s="199">
        <f t="shared" si="6"/>
        <v>7.8311400847166354E-2</v>
      </c>
      <c r="F65" s="200"/>
      <c r="G65" s="204"/>
      <c r="H65" s="200">
        <f>IF(C65="Молоко, молочные смеси, мороженое",16,IF(C65="Сгущенное молоко",16,IF(C65="Масло 50%",18,IF(C65="Масло 65, 67%",18,IF(C65="Масло 70, 72,5%",18,IF(C65="Масло 75, 78%",18,IF(C65="Масло 82,5, 84%",18,IF(C65="Сыворотка",16,IF(C65="Мясо, рыба",18,IF(C65="Готовые мясные продукты, жиры, субпрод.",18,IF(C65="Кисломолочные продукты, творог",16,IF(C65="Сыр",16,IF(C65="Яйца, порошок яичный",16,IF(C65="Мед",16,))))))))))))))</f>
        <v>16</v>
      </c>
      <c r="I65" s="199">
        <f>IF(OR(D65="",D66=""),"",IF(M65=J65,"0",IF(M65=K65,"0",(0.01*H65*E65))))</f>
        <v>1.2529824135546618E-2</v>
      </c>
      <c r="J65" s="200">
        <f>IF(C65="Молоко, молочные смеси, мороженое",0.0005,IF(C65="Сгущенное молоко",0.004,IF(C65="Масло 50%",0.003,IF(C65="Масло 65, 67%",0.003,IF(C65="Масло 70, 72,5%",0.003,IF(C65="Масло 75, 78%",0.003,IF(C65="Масло 82,5, 84%",0.003,IF(C65="Сыворотка",0.003,IF(C65="Мясо, рыба",0.002,IF(C65="Готовые мясные продукты, жиры, субпрод.",0.005,IF(C65="Кисломолочные продукты, творог",0.002,IF(C65="Сыр",0.004,IF(C65="Яйца, порошок яичный",0.006,IF(C65="Мед",0.004,))))))))))))))</f>
        <v>5.0000000000000001E-4</v>
      </c>
      <c r="K65" s="201">
        <f>IF(C65="Молоко, молочные смеси, мороженое",0.018,IF(C65="Сгущенное молоко",0.072,IF(C65="Масло 50%",0.045,IF(C65="Масло 65, 67%",0.045,IF(C65="Масло 70, 72,5%",0.045,IF(C65="Масло 75, 78%",0.045,IF(C65="Масло 82,5, 84%",0.045,IF(C65="Сыворотка",0.036,IF(C65="Мясо, рыба",0.018,IF(C65="Готовые мясные продукты, жиры, субпрод.",0.036,IF(C65="Кисломолочные продукты, творог",0.018,IF(C65="Сыр",0.0432,IF(C65="Яйца, порошок яичный",0.108,IF(C65="Мед",0.09,))))))))))))))</f>
        <v>1.7999999999999999E-2</v>
      </c>
      <c r="L65" s="205" t="str">
        <f>IF(OR(D65="",D66=""),"",IF(E65&lt;=J65,"не обнаружено",IF(E65&gt;=K65,"выше диапазона",E65)))</f>
        <v>выше диапазона</v>
      </c>
      <c r="M65" s="206"/>
      <c r="N65" s="210" t="s">
        <v>37</v>
      </c>
      <c r="O65" s="196" t="str">
        <f t="shared" ref="O65" si="24">IF(OR(L65="выше диапазона",L65="не обнаружено"),"",I65)</f>
        <v/>
      </c>
      <c r="P65" s="198"/>
      <c r="Q65" s="128"/>
      <c r="R65" s="128"/>
      <c r="S65" s="115"/>
      <c r="U65" s="115"/>
      <c r="V65" s="115"/>
    </row>
    <row r="66" spans="1:22" s="129" customFormat="1" ht="14.25" customHeight="1">
      <c r="A66" s="209"/>
      <c r="B66" s="211"/>
      <c r="C66" s="213"/>
      <c r="D66" s="58">
        <f>Продоскрин_Тетрациклин!K65</f>
        <v>4.7231650745759385E-2</v>
      </c>
      <c r="E66" s="199"/>
      <c r="F66" s="200"/>
      <c r="G66" s="204"/>
      <c r="H66" s="200"/>
      <c r="I66" s="199"/>
      <c r="J66" s="200"/>
      <c r="K66" s="201"/>
      <c r="L66" s="207"/>
      <c r="M66" s="208"/>
      <c r="N66" s="203"/>
      <c r="O66" s="197"/>
      <c r="P66" s="198"/>
      <c r="Q66" s="128"/>
      <c r="R66" s="128"/>
      <c r="S66" s="115"/>
      <c r="U66" s="115"/>
      <c r="V66" s="115"/>
    </row>
    <row r="67" spans="1:22" s="129" customFormat="1" ht="14.25" customHeight="1">
      <c r="A67" s="209">
        <v>18</v>
      </c>
      <c r="B67" s="211">
        <f>Продоскрин_Тетрациклин!B66</f>
        <v>2</v>
      </c>
      <c r="C67" s="212" t="s">
        <v>11</v>
      </c>
      <c r="D67" s="58">
        <f>Продоскрин_Тетрациклин!K66</f>
        <v>2.2579927121449257E-2</v>
      </c>
      <c r="E67" s="199">
        <f t="shared" si="8"/>
        <v>2.3515716652717879E-2</v>
      </c>
      <c r="F67" s="200"/>
      <c r="G67" s="204"/>
      <c r="H67" s="200">
        <f>IF(C67="Молоко, молочные смеси, мороженое",16,IF(C67="Сгущенное молоко",16,IF(C67="Масло 50%",18,IF(C67="Масло 65, 67%",18,IF(C67="Масло 70, 72,5%",18,IF(C67="Масло 75, 78%",18,IF(C67="Масло 82,5, 84%",18,IF(C67="Сыворотка",16,IF(C67="Мясо, рыба",18,IF(C67="Готовые мясные продукты, жиры, субпрод.",18,IF(C67="Кисломолочные продукты, творог",16,IF(C67="Сыр",16,IF(C67="Яйца, порошок яичный",16,IF(C67="Мед",16,))))))))))))))</f>
        <v>16</v>
      </c>
      <c r="I67" s="199">
        <f>IF(OR(D67="",D68=""),"",IF(M67=J67,"0",IF(M67=K67,"0",(0.01*H67*E67))))</f>
        <v>3.7625146644348607E-3</v>
      </c>
      <c r="J67" s="200">
        <f>IF(C67="Молоко, молочные смеси, мороженое",0.0005,IF(C67="Сгущенное молоко",0.004,IF(C67="Масло 50%",0.003,IF(C67="Масло 65, 67%",0.003,IF(C67="Масло 70, 72,5%",0.003,IF(C67="Масло 75, 78%",0.003,IF(C67="Масло 82,5, 84%",0.003,IF(C67="Сыворотка",0.003,IF(C67="Мясо, рыба",0.002,IF(C67="Готовые мясные продукты, жиры, субпрод.",0.005,IF(C67="Кисломолочные продукты, творог",0.002,IF(C67="Сыр",0.004,IF(C67="Яйца, порошок яичный",0.006,IF(C67="Мед",0.004,))))))))))))))</f>
        <v>4.0000000000000001E-3</v>
      </c>
      <c r="K67" s="201">
        <f>IF(C67="Молоко, молочные смеси, мороженое",0.018,IF(C67="Сгущенное молоко",0.072,IF(C67="Масло 50%",0.045,IF(C67="Масло 65, 67%",0.045,IF(C67="Масло 70, 72,5%",0.045,IF(C67="Масло 75, 78%",0.045,IF(C67="Масло 82,5, 84%",0.045,IF(C67="Сыворотка",0.036,IF(C67="Мясо, рыба",0.018,IF(C67="Готовые мясные продукты, жиры, субпрод.",0.036,IF(C67="Кисломолочные продукты, творог",0.018,IF(C67="Сыр",0.0432,IF(C67="Яйца, порошок яичный",0.108,IF(C67="Мед",0.09,))))))))))))))</f>
        <v>7.1999999999999995E-2</v>
      </c>
      <c r="L67" s="205">
        <f>IF(OR(D67="",D68=""),"",IF(E67&lt;=J67,"не обнаружено",IF(E67&gt;=K67,"выше диапазона",E67)))</f>
        <v>2.3515716652717879E-2</v>
      </c>
      <c r="M67" s="206"/>
      <c r="N67" s="210" t="s">
        <v>37</v>
      </c>
      <c r="O67" s="196">
        <f t="shared" ref="O67" si="25">IF(OR(L67="выше диапазона",L67="не обнаружено"),"",I67)</f>
        <v>3.7625146644348607E-3</v>
      </c>
      <c r="P67" s="198"/>
      <c r="Q67" s="128"/>
      <c r="R67" s="128"/>
      <c r="S67" s="115"/>
      <c r="U67" s="115"/>
      <c r="V67" s="115"/>
    </row>
    <row r="68" spans="1:22" s="129" customFormat="1" ht="14.25" customHeight="1">
      <c r="A68" s="209"/>
      <c r="B68" s="211"/>
      <c r="C68" s="213"/>
      <c r="D68" s="58">
        <f>Продоскрин_Тетрациклин!K67</f>
        <v>2.4451506183986504E-2</v>
      </c>
      <c r="E68" s="199"/>
      <c r="F68" s="200"/>
      <c r="G68" s="204"/>
      <c r="H68" s="200"/>
      <c r="I68" s="199"/>
      <c r="J68" s="200"/>
      <c r="K68" s="201"/>
      <c r="L68" s="207"/>
      <c r="M68" s="208"/>
      <c r="N68" s="203"/>
      <c r="O68" s="197"/>
      <c r="P68" s="198"/>
      <c r="Q68" s="128"/>
      <c r="R68" s="128"/>
      <c r="S68" s="115"/>
      <c r="U68" s="115"/>
      <c r="V68" s="115"/>
    </row>
    <row r="69" spans="1:22" s="129" customFormat="1" ht="14.25" customHeight="1">
      <c r="A69" s="209">
        <v>19</v>
      </c>
      <c r="B69" s="211">
        <f>Продоскрин_Тетрациклин!B68</f>
        <v>3</v>
      </c>
      <c r="C69" s="212" t="s">
        <v>38</v>
      </c>
      <c r="D69" s="58">
        <f>Продоскрин_Тетрациклин!K68</f>
        <v>0.10939115094857332</v>
      </c>
      <c r="E69" s="199">
        <f t="shared" ref="E69" si="26">IF(OR(D69="",D70=""),"",(D69+D70)/2)</f>
        <v>7.8311400847166354E-2</v>
      </c>
      <c r="F69" s="200"/>
      <c r="G69" s="204"/>
      <c r="H69" s="200">
        <f>IF(C69="Молоко, молочные смеси, мороженое",16,IF(C69="Сгущенное молоко",16,IF(C69="Масло 50%",18,IF(C69="Масло 65, 67%",18,IF(C69="Масло 70, 72,5%",18,IF(C69="Масло 75, 78%",18,IF(C69="Масло 82,5, 84%",18,IF(C69="Сыворотка",16,IF(C69="Мясо, рыба",18,IF(C69="Готовые мясные продукты, жиры, субпрод.",18,IF(C69="Кисломолочные продукты, творог",16,IF(C69="Сыр",16,IF(C69="Яйца, порошок яичный",16,IF(C69="Мед",16,))))))))))))))</f>
        <v>16</v>
      </c>
      <c r="I69" s="199">
        <f>IF(OR(D69="",D70=""),"",IF(M69=J69,"0",IF(M69=K69,"0",(0.01*H69*E69))))</f>
        <v>1.2529824135546618E-2</v>
      </c>
      <c r="J69" s="200">
        <f>IF(C69="Молоко, молочные смеси, мороженое",0.0005,IF(C69="Сгущенное молоко",0.004,IF(C69="Масло 50%",0.003,IF(C69="Масло 65, 67%",0.003,IF(C69="Масло 70, 72,5%",0.003,IF(C69="Масло 75, 78%",0.003,IF(C69="Масло 82,5, 84%",0.003,IF(C69="Сыворотка",0.003,IF(C69="Мясо, рыба",0.002,IF(C69="Готовые мясные продукты, жиры, субпрод.",0.005,IF(C69="Кисломолочные продукты, творог",0.002,IF(C69="Сыр",0.004,IF(C69="Яйца, порошок яичный",0.006,IF(C69="Мед",0.004,))))))))))))))</f>
        <v>5.0000000000000001E-4</v>
      </c>
      <c r="K69" s="201">
        <f>IF(C69="Молоко, молочные смеси, мороженое",0.018,IF(C69="Сгущенное молоко",0.072,IF(C69="Масло 50%",0.045,IF(C69="Масло 65, 67%",0.045,IF(C69="Масло 70, 72,5%",0.045,IF(C69="Масло 75, 78%",0.045,IF(C69="Масло 82,5, 84%",0.045,IF(C69="Сыворотка",0.036,IF(C69="Мясо, рыба",0.018,IF(C69="Готовые мясные продукты, жиры, субпрод.",0.036,IF(C69="Кисломолочные продукты, творог",0.018,IF(C69="Сыр",0.0432,IF(C69="Яйца, порошок яичный",0.108,IF(C69="Мед",0.09,))))))))))))))</f>
        <v>1.7999999999999999E-2</v>
      </c>
      <c r="L69" s="205" t="str">
        <f>IF(OR(D69="",D70=""),"",IF(E69&lt;=J69,"не обнаружено",IF(E69&gt;=K69,"выше диапазона",E69)))</f>
        <v>выше диапазона</v>
      </c>
      <c r="M69" s="206"/>
      <c r="N69" s="210" t="s">
        <v>37</v>
      </c>
      <c r="O69" s="196" t="str">
        <f t="shared" ref="O69" si="27">IF(OR(L69="выше диапазона",L69="не обнаружено"),"",I69)</f>
        <v/>
      </c>
      <c r="P69" s="198"/>
      <c r="Q69" s="128"/>
      <c r="R69" s="128"/>
      <c r="S69" s="115"/>
      <c r="U69" s="115"/>
      <c r="V69" s="115"/>
    </row>
    <row r="70" spans="1:22" s="129" customFormat="1" ht="14.25" customHeight="1">
      <c r="A70" s="209"/>
      <c r="B70" s="211"/>
      <c r="C70" s="213"/>
      <c r="D70" s="58">
        <f>Продоскрин_Тетрациклин!K69</f>
        <v>4.7231650745759385E-2</v>
      </c>
      <c r="E70" s="199"/>
      <c r="F70" s="200"/>
      <c r="G70" s="204"/>
      <c r="H70" s="200"/>
      <c r="I70" s="199"/>
      <c r="J70" s="200"/>
      <c r="K70" s="201"/>
      <c r="L70" s="207"/>
      <c r="M70" s="208"/>
      <c r="N70" s="203"/>
      <c r="O70" s="197"/>
      <c r="P70" s="198"/>
      <c r="Q70" s="128"/>
      <c r="R70" s="128"/>
      <c r="S70" s="115"/>
      <c r="U70" s="115"/>
      <c r="V70" s="115"/>
    </row>
    <row r="71" spans="1:22" s="129" customFormat="1" ht="14.25" customHeight="1">
      <c r="A71" s="209">
        <v>20</v>
      </c>
      <c r="B71" s="211">
        <f>Продоскрин_Тетрациклин!B70</f>
        <v>4</v>
      </c>
      <c r="C71" s="212" t="s">
        <v>38</v>
      </c>
      <c r="D71" s="58">
        <f>Продоскрин_Тетрациклин!K70</f>
        <v>2.2579927121449257E-2</v>
      </c>
      <c r="E71" s="199">
        <f t="shared" si="6"/>
        <v>2.3515716652717879E-2</v>
      </c>
      <c r="F71" s="200"/>
      <c r="G71" s="204"/>
      <c r="H71" s="200">
        <f>IF(C71="Молоко, молочные смеси, мороженое",16,IF(C71="Сгущенное молоко",16,IF(C71="Масло 50%",18,IF(C71="Масло 65, 67%",18,IF(C71="Масло 70, 72,5%",18,IF(C71="Масло 75, 78%",18,IF(C71="Масло 82,5, 84%",18,IF(C71="Сыворотка",16,IF(C71="Мясо, рыба",18,IF(C71="Готовые мясные продукты, жиры, субпрод.",18,IF(C71="Кисломолочные продукты, творог",16,IF(C71="Сыр",16,IF(C71="Яйца, порошок яичный",16,IF(C71="Мед",16,))))))))))))))</f>
        <v>16</v>
      </c>
      <c r="I71" s="199">
        <f>IF(OR(D71="",D72=""),"",IF(M71=J71,"0",IF(M71=K71,"0",(0.01*H71*E71))))</f>
        <v>3.7625146644348607E-3</v>
      </c>
      <c r="J71" s="200">
        <f>IF(C71="Молоко, молочные смеси, мороженое",0.0005,IF(C71="Сгущенное молоко",0.004,IF(C71="Масло 50%",0.003,IF(C71="Масло 65, 67%",0.003,IF(C71="Масло 70, 72,5%",0.003,IF(C71="Масло 75, 78%",0.003,IF(C71="Масло 82,5, 84%",0.003,IF(C71="Сыворотка",0.003,IF(C71="Мясо, рыба",0.002,IF(C71="Готовые мясные продукты, жиры, субпрод.",0.005,IF(C71="Кисломолочные продукты, творог",0.002,IF(C71="Сыр",0.004,IF(C71="Яйца, порошок яичный",0.006,IF(C71="Мед",0.004,))))))))))))))</f>
        <v>5.0000000000000001E-4</v>
      </c>
      <c r="K71" s="201">
        <f>IF(C71="Молоко, молочные смеси, мороженое",0.018,IF(C71="Сгущенное молоко",0.072,IF(C71="Масло 50%",0.045,IF(C71="Масло 65, 67%",0.045,IF(C71="Масло 70, 72,5%",0.045,IF(C71="Масло 75, 78%",0.045,IF(C71="Масло 82,5, 84%",0.045,IF(C71="Сыворотка",0.036,IF(C71="Мясо, рыба",0.018,IF(C71="Готовые мясные продукты, жиры, субпрод.",0.036,IF(C71="Кисломолочные продукты, творог",0.018,IF(C71="Сыр",0.0432,IF(C71="Яйца, порошок яичный",0.108,IF(C71="Мед",0.09,))))))))))))))</f>
        <v>1.7999999999999999E-2</v>
      </c>
      <c r="L71" s="205" t="str">
        <f>IF(OR(D71="",D72=""),"",IF(E71&lt;=J71,"не обнаружено",IF(E71&gt;=K71,"выше диапазона",E71)))</f>
        <v>выше диапазона</v>
      </c>
      <c r="M71" s="206"/>
      <c r="N71" s="210" t="s">
        <v>37</v>
      </c>
      <c r="O71" s="196" t="str">
        <f t="shared" ref="O71" si="28">IF(OR(L71="выше диапазона",L71="не обнаружено"),"",I71)</f>
        <v/>
      </c>
      <c r="P71" s="198"/>
      <c r="Q71" s="128"/>
      <c r="R71" s="128"/>
      <c r="S71" s="115"/>
      <c r="U71" s="115"/>
      <c r="V71" s="115"/>
    </row>
    <row r="72" spans="1:22" s="129" customFormat="1" ht="14.25" customHeight="1">
      <c r="A72" s="209"/>
      <c r="B72" s="211"/>
      <c r="C72" s="213"/>
      <c r="D72" s="58">
        <f>Продоскрин_Тетрациклин!K71</f>
        <v>2.4451506183986504E-2</v>
      </c>
      <c r="E72" s="199"/>
      <c r="F72" s="200"/>
      <c r="G72" s="204"/>
      <c r="H72" s="200"/>
      <c r="I72" s="199"/>
      <c r="J72" s="200"/>
      <c r="K72" s="201"/>
      <c r="L72" s="207"/>
      <c r="M72" s="208"/>
      <c r="N72" s="203"/>
      <c r="O72" s="197"/>
      <c r="P72" s="198"/>
      <c r="Q72" s="128"/>
      <c r="R72" s="128"/>
      <c r="S72" s="115"/>
      <c r="U72" s="115"/>
      <c r="V72" s="115"/>
    </row>
    <row r="73" spans="1:22" s="129" customFormat="1" ht="14.25" customHeight="1">
      <c r="A73" s="209">
        <v>21</v>
      </c>
      <c r="B73" s="211">
        <f>Продоскрин_Тетрациклин!B72</f>
        <v>5</v>
      </c>
      <c r="C73" s="212" t="s">
        <v>38</v>
      </c>
      <c r="D73" s="58">
        <f>Продоскрин_Тетрациклин!K72</f>
        <v>0.10939115094857332</v>
      </c>
      <c r="E73" s="199">
        <f t="shared" si="8"/>
        <v>7.8311400847166354E-2</v>
      </c>
      <c r="F73" s="200"/>
      <c r="G73" s="204"/>
      <c r="H73" s="200">
        <f>IF(C73="Молоко, молочные смеси, мороженое",16,IF(C73="Сгущенное молоко",16,IF(C73="Масло 50%",18,IF(C73="Масло 65, 67%",18,IF(C73="Масло 70, 72,5%",18,IF(C73="Масло 75, 78%",18,IF(C73="Масло 82,5, 84%",18,IF(C73="Сыворотка",16,IF(C73="Мясо, рыба",18,IF(C73="Готовые мясные продукты, жиры, субпрод.",18,IF(C73="Кисломолочные продукты, творог",16,IF(C73="Сыр",16,IF(C73="Яйца, порошок яичный",16,IF(C73="Мед",16,))))))))))))))</f>
        <v>16</v>
      </c>
      <c r="I73" s="199">
        <f>IF(OR(D73="",D74=""),"",IF(M73=J73,"0",IF(M73=K73,"0",(0.01*H73*E73))))</f>
        <v>1.2529824135546618E-2</v>
      </c>
      <c r="J73" s="200">
        <f>IF(C73="Молоко, молочные смеси, мороженое",0.0005,IF(C73="Сгущенное молоко",0.004,IF(C73="Масло 50%",0.003,IF(C73="Масло 65, 67%",0.003,IF(C73="Масло 70, 72,5%",0.003,IF(C73="Масло 75, 78%",0.003,IF(C73="Масло 82,5, 84%",0.003,IF(C73="Сыворотка",0.003,IF(C73="Мясо, рыба",0.002,IF(C73="Готовые мясные продукты, жиры, субпрод.",0.005,IF(C73="Кисломолочные продукты, творог",0.002,IF(C73="Сыр",0.004,IF(C73="Яйца, порошок яичный",0.006,IF(C73="Мед",0.004,))))))))))))))</f>
        <v>5.0000000000000001E-4</v>
      </c>
      <c r="K73" s="201">
        <f>IF(C73="Молоко, молочные смеси, мороженое",0.018,IF(C73="Сгущенное молоко",0.072,IF(C73="Масло 50%",0.045,IF(C73="Масло 65, 67%",0.045,IF(C73="Масло 70, 72,5%",0.045,IF(C73="Масло 75, 78%",0.045,IF(C73="Масло 82,5, 84%",0.045,IF(C73="Сыворотка",0.036,IF(C73="Мясо, рыба",0.018,IF(C73="Готовые мясные продукты, жиры, субпрод.",0.036,IF(C73="Кисломолочные продукты, творог",0.018,IF(C73="Сыр",0.0432,IF(C73="Яйца, порошок яичный",0.108,IF(C73="Мед",0.09,))))))))))))))</f>
        <v>1.7999999999999999E-2</v>
      </c>
      <c r="L73" s="205" t="str">
        <f>IF(OR(D73="",D74=""),"",IF(E73&lt;=J73,"не обнаружено",IF(E73&gt;=K73,"выше диапазона",E73)))</f>
        <v>выше диапазона</v>
      </c>
      <c r="M73" s="206"/>
      <c r="N73" s="210" t="s">
        <v>37</v>
      </c>
      <c r="O73" s="196" t="str">
        <f t="shared" ref="O73" si="29">IF(OR(L73="выше диапазона",L73="не обнаружено"),"",I73)</f>
        <v/>
      </c>
      <c r="P73" s="198"/>
      <c r="Q73" s="128"/>
      <c r="R73" s="128"/>
      <c r="S73" s="115"/>
      <c r="U73" s="115"/>
      <c r="V73" s="115"/>
    </row>
    <row r="74" spans="1:22" s="129" customFormat="1" ht="14.25" customHeight="1">
      <c r="A74" s="209"/>
      <c r="B74" s="211"/>
      <c r="C74" s="213"/>
      <c r="D74" s="58">
        <f>Продоскрин_Тетрациклин!K73</f>
        <v>4.7231650745759385E-2</v>
      </c>
      <c r="E74" s="199"/>
      <c r="F74" s="200"/>
      <c r="G74" s="204"/>
      <c r="H74" s="200"/>
      <c r="I74" s="199"/>
      <c r="J74" s="200"/>
      <c r="K74" s="201"/>
      <c r="L74" s="207"/>
      <c r="M74" s="208"/>
      <c r="N74" s="203"/>
      <c r="O74" s="197"/>
      <c r="P74" s="198"/>
      <c r="Q74" s="128"/>
      <c r="R74" s="128"/>
      <c r="S74" s="115"/>
      <c r="U74" s="115"/>
      <c r="V74" s="115"/>
    </row>
    <row r="75" spans="1:22" s="129" customFormat="1" ht="14.25" customHeight="1">
      <c r="A75" s="209">
        <v>22</v>
      </c>
      <c r="B75" s="211">
        <f>Продоскрин_Тетрациклин!B74</f>
        <v>4</v>
      </c>
      <c r="C75" s="212" t="s">
        <v>38</v>
      </c>
      <c r="D75" s="58">
        <f>Продоскрин_Тетрациклин!K74</f>
        <v>2.2579927121449257E-2</v>
      </c>
      <c r="E75" s="199">
        <f t="shared" ref="E75" si="30">IF(OR(D75="",D76=""),"",(D75+D76)/2)</f>
        <v>2.3515716652717879E-2</v>
      </c>
      <c r="F75" s="200"/>
      <c r="G75" s="204"/>
      <c r="H75" s="200">
        <f>IF(C75="Молоко, молочные смеси, мороженое",16,IF(C75="Сгущенное молоко",16,IF(C75="Масло 50%",18,IF(C75="Масло 65, 67%",18,IF(C75="Масло 70, 72,5%",18,IF(C75="Масло 75, 78%",18,IF(C75="Масло 82,5, 84%",18,IF(C75="Сыворотка",16,IF(C75="Мясо, рыба",18,IF(C75="Готовые мясные продукты, жиры, субпрод.",18,IF(C75="Кисломолочные продукты, творог",16,IF(C75="Сыр",16,IF(C75="Яйца, порошок яичный",16,IF(C75="Мед",16,))))))))))))))</f>
        <v>16</v>
      </c>
      <c r="I75" s="199">
        <f>IF(OR(D75="",D76=""),"",IF(M75=J75,"0",IF(M75=K75,"0",(0.01*H75*E75))))</f>
        <v>3.7625146644348607E-3</v>
      </c>
      <c r="J75" s="200">
        <f>IF(C75="Молоко, молочные смеси, мороженое",0.0005,IF(C75="Сгущенное молоко",0.004,IF(C75="Масло 50%",0.003,IF(C75="Масло 65, 67%",0.003,IF(C75="Масло 70, 72,5%",0.003,IF(C75="Масло 75, 78%",0.003,IF(C75="Масло 82,5, 84%",0.003,IF(C75="Сыворотка",0.003,IF(C75="Мясо, рыба",0.002,IF(C75="Готовые мясные продукты, жиры, субпрод.",0.005,IF(C75="Кисломолочные продукты, творог",0.002,IF(C75="Сыр",0.004,IF(C75="Яйца, порошок яичный",0.006,IF(C75="Мед",0.004,))))))))))))))</f>
        <v>5.0000000000000001E-4</v>
      </c>
      <c r="K75" s="201">
        <f>IF(C75="Молоко, молочные смеси, мороженое",0.018,IF(C75="Сгущенное молоко",0.072,IF(C75="Масло 50%",0.045,IF(C75="Масло 65, 67%",0.045,IF(C75="Масло 70, 72,5%",0.045,IF(C75="Масло 75, 78%",0.045,IF(C75="Масло 82,5, 84%",0.045,IF(C75="Сыворотка",0.036,IF(C75="Мясо, рыба",0.018,IF(C75="Готовые мясные продукты, жиры, субпрод.",0.036,IF(C75="Кисломолочные продукты, творог",0.018,IF(C75="Сыр",0.0432,IF(C75="Яйца, порошок яичный",0.108,IF(C75="Мед",0.09,))))))))))))))</f>
        <v>1.7999999999999999E-2</v>
      </c>
      <c r="L75" s="205" t="str">
        <f>IF(OR(D75="",D76=""),"",IF(E75&lt;=J75,"не обнаружено",IF(E75&gt;=K75,"выше диапазона",E75)))</f>
        <v>выше диапазона</v>
      </c>
      <c r="M75" s="206"/>
      <c r="N75" s="210" t="s">
        <v>37</v>
      </c>
      <c r="O75" s="196" t="str">
        <f t="shared" ref="O75" si="31">IF(OR(L75="выше диапазона",L75="не обнаружено"),"",I75)</f>
        <v/>
      </c>
      <c r="P75" s="198"/>
      <c r="Q75" s="128"/>
      <c r="R75" s="128"/>
      <c r="S75" s="115"/>
      <c r="U75" s="115"/>
      <c r="V75" s="115"/>
    </row>
    <row r="76" spans="1:22" s="129" customFormat="1" ht="14.25" customHeight="1">
      <c r="A76" s="209"/>
      <c r="B76" s="211"/>
      <c r="C76" s="213"/>
      <c r="D76" s="58">
        <f>Продоскрин_Тетрациклин!K75</f>
        <v>2.4451506183986504E-2</v>
      </c>
      <c r="E76" s="199"/>
      <c r="F76" s="200"/>
      <c r="G76" s="204"/>
      <c r="H76" s="200"/>
      <c r="I76" s="199"/>
      <c r="J76" s="200"/>
      <c r="K76" s="201"/>
      <c r="L76" s="207"/>
      <c r="M76" s="208"/>
      <c r="N76" s="203"/>
      <c r="O76" s="197"/>
      <c r="P76" s="198"/>
      <c r="Q76" s="128"/>
      <c r="R76" s="128"/>
      <c r="S76" s="115"/>
      <c r="U76" s="115"/>
      <c r="V76" s="115"/>
    </row>
    <row r="77" spans="1:22" s="129" customFormat="1" ht="14.25" customHeight="1">
      <c r="A77" s="209">
        <v>23</v>
      </c>
      <c r="B77" s="211">
        <f>Продоскрин_Тетрациклин!B76</f>
        <v>4</v>
      </c>
      <c r="C77" s="212" t="s">
        <v>38</v>
      </c>
      <c r="D77" s="58">
        <f>Продоскрин_Тетрациклин!K76</f>
        <v>4.3756460379429332E-2</v>
      </c>
      <c r="E77" s="199">
        <f t="shared" si="6"/>
        <v>3.1324560338866547E-2</v>
      </c>
      <c r="F77" s="200"/>
      <c r="G77" s="204"/>
      <c r="H77" s="200">
        <f>IF(C77="Молоко, молочные смеси, мороженое",16,IF(C77="Сгущенное молоко",16,IF(C77="Масло 50%",18,IF(C77="Масло 65, 67%",18,IF(C77="Масло 70, 72,5%",18,IF(C77="Масло 75, 78%",18,IF(C77="Масло 82,5, 84%",18,IF(C77="Сыворотка",16,IF(C77="Мясо, рыба",18,IF(C77="Готовые мясные продукты, жиры, субпрод.",18,IF(C77="Кисломолочные продукты, творог",16,IF(C77="Сыр",16,IF(C77="Яйца, порошок яичный",16,IF(C77="Мед",16,))))))))))))))</f>
        <v>16</v>
      </c>
      <c r="I77" s="199">
        <f>IF(OR(D77="",D78=""),"",IF(M77=J77,"0",IF(M77=K77,"0",(0.01*H77*E77))))</f>
        <v>5.011929654218648E-3</v>
      </c>
      <c r="J77" s="200">
        <f>IF(C77="Молоко, молочные смеси, мороженое",0.0005,IF(C77="Сгущенное молоко",0.004,IF(C77="Масло 50%",0.003,IF(C77="Масло 65, 67%",0.003,IF(C77="Масло 70, 72,5%",0.003,IF(C77="Масло 75, 78%",0.003,IF(C77="Масло 82,5, 84%",0.003,IF(C77="Сыворотка",0.003,IF(C77="Мясо, рыба",0.002,IF(C77="Готовые мясные продукты, жиры, субпрод.",0.005,IF(C77="Кисломолочные продукты, творог",0.002,IF(C77="Сыр",0.004,IF(C77="Яйца, порошок яичный",0.006,IF(C77="Мед",0.004,))))))))))))))</f>
        <v>5.0000000000000001E-4</v>
      </c>
      <c r="K77" s="201">
        <f>IF(C77="Молоко, молочные смеси, мороженое",0.018,IF(C77="Сгущенное молоко",0.072,IF(C77="Масло 50%",0.045,IF(C77="Масло 65, 67%",0.045,IF(C77="Масло 70, 72,5%",0.045,IF(C77="Масло 75, 78%",0.045,IF(C77="Масло 82,5, 84%",0.045,IF(C77="Сыворотка",0.036,IF(C77="Мясо, рыба",0.018,IF(C77="Готовые мясные продукты, жиры, субпрод.",0.036,IF(C77="Кисломолочные продукты, творог",0.018,IF(C77="Сыр",0.0432,IF(C77="Яйца, порошок яичный",0.108,IF(C77="Мед",0.09,))))))))))))))</f>
        <v>1.7999999999999999E-2</v>
      </c>
      <c r="L77" s="205" t="str">
        <f>IF(OR(D77="",D78=""),"",IF(E77&lt;=J77,"не обнаружено",IF(E77&gt;=K77,"выше диапазона",E77)))</f>
        <v>выше диапазона</v>
      </c>
      <c r="M77" s="206"/>
      <c r="N77" s="210" t="s">
        <v>37</v>
      </c>
      <c r="O77" s="196" t="str">
        <f t="shared" ref="O77" si="32">IF(OR(L77="выше диапазона",L77="не обнаружено"),"",I77)</f>
        <v/>
      </c>
      <c r="P77" s="198"/>
      <c r="Q77" s="128"/>
      <c r="R77" s="128"/>
      <c r="S77" s="115"/>
      <c r="U77" s="115"/>
      <c r="V77" s="115"/>
    </row>
    <row r="78" spans="1:22" s="129" customFormat="1" ht="14.25" customHeight="1">
      <c r="A78" s="209"/>
      <c r="B78" s="211"/>
      <c r="C78" s="213"/>
      <c r="D78" s="58">
        <f>Продоскрин_Тетрациклин!K77</f>
        <v>1.8892660298303755E-2</v>
      </c>
      <c r="E78" s="199"/>
      <c r="F78" s="200"/>
      <c r="G78" s="204"/>
      <c r="H78" s="200"/>
      <c r="I78" s="199"/>
      <c r="J78" s="200"/>
      <c r="K78" s="201"/>
      <c r="L78" s="207"/>
      <c r="M78" s="208"/>
      <c r="N78" s="203"/>
      <c r="O78" s="197"/>
      <c r="P78" s="198"/>
      <c r="Q78" s="128"/>
      <c r="R78" s="128"/>
      <c r="S78" s="115"/>
      <c r="U78" s="115"/>
      <c r="V78" s="115"/>
    </row>
    <row r="79" spans="1:22" s="129" customFormat="1" ht="14.25" customHeight="1">
      <c r="A79" s="209">
        <v>24</v>
      </c>
      <c r="B79" s="211">
        <f>Продоскрин_Тетрациклин!B78</f>
        <v>4</v>
      </c>
      <c r="C79" s="212" t="s">
        <v>38</v>
      </c>
      <c r="D79" s="58">
        <f>Продоскрин_Тетрациклин!K78</f>
        <v>2.2579927121449257E-2</v>
      </c>
      <c r="E79" s="199">
        <f t="shared" si="8"/>
        <v>2.3515716652717879E-2</v>
      </c>
      <c r="F79" s="200"/>
      <c r="G79" s="204"/>
      <c r="H79" s="200">
        <f>IF(C79="Молоко, молочные смеси, мороженое",16,IF(C79="Сгущенное молоко",16,IF(C79="Масло 50%",18,IF(C79="Масло 65, 67%",18,IF(C79="Масло 70, 72,5%",18,IF(C79="Масло 75, 78%",18,IF(C79="Масло 82,5, 84%",18,IF(C79="Сыворотка",16,IF(C79="Мясо, рыба",18,IF(C79="Готовые мясные продукты, жиры, субпрод.",18,IF(C79="Кисломолочные продукты, творог",16,IF(C79="Сыр",16,IF(C79="Яйца, порошок яичный",16,IF(C79="Мед",16,))))))))))))))</f>
        <v>16</v>
      </c>
      <c r="I79" s="199">
        <f>IF(OR(D79="",D80=""),"",IF(M79=J79,"0",IF(M79=K79,"0",(0.01*H79*E79))))</f>
        <v>3.7625146644348607E-3</v>
      </c>
      <c r="J79" s="200">
        <f>IF(C79="Молоко, молочные смеси, мороженое",0.0005,IF(C79="Сгущенное молоко",0.004,IF(C79="Масло 50%",0.003,IF(C79="Масло 65, 67%",0.003,IF(C79="Масло 70, 72,5%",0.003,IF(C79="Масло 75, 78%",0.003,IF(C79="Масло 82,5, 84%",0.003,IF(C79="Сыворотка",0.003,IF(C79="Мясо, рыба",0.002,IF(C79="Готовые мясные продукты, жиры, субпрод.",0.005,IF(C79="Кисломолочные продукты, творог",0.002,IF(C79="Сыр",0.004,IF(C79="Яйца, порошок яичный",0.006,IF(C79="Мед",0.004,))))))))))))))</f>
        <v>5.0000000000000001E-4</v>
      </c>
      <c r="K79" s="201">
        <f>IF(C79="Молоко, молочные смеси, мороженое",0.018,IF(C79="Сгущенное молоко",0.072,IF(C79="Масло 50%",0.045,IF(C79="Масло 65, 67%",0.045,IF(C79="Масло 70, 72,5%",0.045,IF(C79="Масло 75, 78%",0.045,IF(C79="Масло 82,5, 84%",0.045,IF(C79="Сыворотка",0.036,IF(C79="Мясо, рыба",0.018,IF(C79="Готовые мясные продукты, жиры, субпрод.",0.036,IF(C79="Кисломолочные продукты, творог",0.018,IF(C79="Сыр",0.0432,IF(C79="Яйца, порошок яичный",0.108,IF(C79="Мед",0.09,))))))))))))))</f>
        <v>1.7999999999999999E-2</v>
      </c>
      <c r="L79" s="205" t="str">
        <f>IF(OR(D79="",D80=""),"",IF(E79&lt;=J79,"не обнаружено",IF(E79&gt;=K79,"выше диапазона",E79)))</f>
        <v>выше диапазона</v>
      </c>
      <c r="M79" s="206"/>
      <c r="N79" s="210" t="s">
        <v>37</v>
      </c>
      <c r="O79" s="196" t="str">
        <f t="shared" ref="O79" si="33">IF(OR(L79="выше диапазона",L79="не обнаружено"),"",I79)</f>
        <v/>
      </c>
      <c r="P79" s="198"/>
      <c r="Q79" s="128"/>
      <c r="R79" s="128"/>
      <c r="S79" s="115"/>
      <c r="U79" s="115"/>
      <c r="V79" s="115"/>
    </row>
    <row r="80" spans="1:22" s="129" customFormat="1" ht="14.25" customHeight="1">
      <c r="A80" s="209"/>
      <c r="B80" s="211"/>
      <c r="C80" s="213"/>
      <c r="D80" s="58">
        <f>Продоскрин_Тетрациклин!K79</f>
        <v>2.4451506183986504E-2</v>
      </c>
      <c r="E80" s="199"/>
      <c r="F80" s="200"/>
      <c r="G80" s="204"/>
      <c r="H80" s="200"/>
      <c r="I80" s="199"/>
      <c r="J80" s="200"/>
      <c r="K80" s="201"/>
      <c r="L80" s="207"/>
      <c r="M80" s="208"/>
      <c r="N80" s="203"/>
      <c r="O80" s="197"/>
      <c r="P80" s="198"/>
      <c r="Q80" s="128"/>
      <c r="R80" s="128"/>
      <c r="S80" s="115"/>
      <c r="U80" s="115"/>
      <c r="V80" s="115"/>
    </row>
    <row r="81" spans="1:22" s="129" customFormat="1" ht="14.25" customHeight="1">
      <c r="A81" s="209">
        <v>25</v>
      </c>
      <c r="B81" s="211">
        <f>Продоскрин_Тетрациклин!B80</f>
        <v>4</v>
      </c>
      <c r="C81" s="212" t="s">
        <v>38</v>
      </c>
      <c r="D81" s="58">
        <f>Продоскрин_Тетрациклин!K80</f>
        <v>0.10939115094857332</v>
      </c>
      <c r="E81" s="199">
        <f t="shared" ref="E81" si="34">IF(OR(D81="",D82=""),"",(D81+D82)/2)</f>
        <v>7.8311400847166354E-2</v>
      </c>
      <c r="F81" s="200"/>
      <c r="G81" s="204"/>
      <c r="H81" s="200">
        <f>IF(C81="Молоко, молочные смеси, мороженое",16,IF(C81="Сгущенное молоко",16,IF(C81="Масло 50%",18,IF(C81="Масло 65, 67%",18,IF(C81="Масло 70, 72,5%",18,IF(C81="Масло 75, 78%",18,IF(C81="Масло 82,5, 84%",18,IF(C81="Сыворотка",16,IF(C81="Мясо, рыба",18,IF(C81="Готовые мясные продукты, жиры, субпрод.",18,IF(C81="Кисломолочные продукты, творог",16,IF(C81="Сыр",16,IF(C81="Яйца, порошок яичный",16,IF(C81="Мед",16,))))))))))))))</f>
        <v>16</v>
      </c>
      <c r="I81" s="199">
        <f>IF(OR(D81="",D82=""),"",IF(M81=J81,"0",IF(M81=K81,"0",(0.01*H81*E81))))</f>
        <v>1.2529824135546618E-2</v>
      </c>
      <c r="J81" s="200">
        <f>IF(C81="Молоко, молочные смеси, мороженое",0.0005,IF(C81="Сгущенное молоко",0.004,IF(C81="Масло 50%",0.003,IF(C81="Масло 65, 67%",0.003,IF(C81="Масло 70, 72,5%",0.003,IF(C81="Масло 75, 78%",0.003,IF(C81="Масло 82,5, 84%",0.003,IF(C81="Сыворотка",0.003,IF(C81="Мясо, рыба",0.002,IF(C81="Готовые мясные продукты, жиры, субпрод.",0.005,IF(C81="Кисломолочные продукты, творог",0.002,IF(C81="Сыр",0.004,IF(C81="Яйца, порошок яичный",0.006,IF(C81="Мед",0.004,))))))))))))))</f>
        <v>5.0000000000000001E-4</v>
      </c>
      <c r="K81" s="201">
        <f>IF(C81="Молоко, молочные смеси, мороженое",0.018,IF(C81="Сгущенное молоко",0.072,IF(C81="Масло 50%",0.045,IF(C81="Масло 65, 67%",0.045,IF(C81="Масло 70, 72,5%",0.045,IF(C81="Масло 75, 78%",0.045,IF(C81="Масло 82,5, 84%",0.045,IF(C81="Сыворотка",0.036,IF(C81="Мясо, рыба",0.018,IF(C81="Готовые мясные продукты, жиры, субпрод.",0.036,IF(C81="Кисломолочные продукты, творог",0.018,IF(C81="Сыр",0.0432,IF(C81="Яйца, порошок яичный",0.108,IF(C81="Мед",0.09,))))))))))))))</f>
        <v>1.7999999999999999E-2</v>
      </c>
      <c r="L81" s="205" t="str">
        <f>IF(OR(D81="",D82=""),"",IF(E81&lt;=J81,"не обнаружено",IF(E81&gt;=K81,"выше диапазона",E81)))</f>
        <v>выше диапазона</v>
      </c>
      <c r="M81" s="206"/>
      <c r="N81" s="210" t="s">
        <v>37</v>
      </c>
      <c r="O81" s="196" t="str">
        <f t="shared" ref="O81" si="35">IF(OR(L81="выше диапазона",L81="не обнаружено"),"",I81)</f>
        <v/>
      </c>
      <c r="P81" s="198"/>
      <c r="Q81" s="128"/>
      <c r="R81" s="128"/>
      <c r="S81" s="115"/>
      <c r="U81" s="115"/>
      <c r="V81" s="115"/>
    </row>
    <row r="82" spans="1:22" s="129" customFormat="1" ht="14.25" customHeight="1">
      <c r="A82" s="209"/>
      <c r="B82" s="211"/>
      <c r="C82" s="213"/>
      <c r="D82" s="58">
        <f>Продоскрин_Тетрациклин!K81</f>
        <v>4.7231650745759385E-2</v>
      </c>
      <c r="E82" s="199"/>
      <c r="F82" s="200"/>
      <c r="G82" s="204"/>
      <c r="H82" s="200"/>
      <c r="I82" s="199"/>
      <c r="J82" s="200"/>
      <c r="K82" s="201"/>
      <c r="L82" s="207"/>
      <c r="M82" s="208"/>
      <c r="N82" s="203"/>
      <c r="O82" s="197"/>
      <c r="P82" s="198"/>
      <c r="Q82" s="128"/>
      <c r="R82" s="128"/>
      <c r="S82" s="115"/>
      <c r="U82" s="115"/>
      <c r="V82" s="115"/>
    </row>
    <row r="83" spans="1:22" s="129" customFormat="1" ht="14.25" customHeight="1">
      <c r="A83" s="209">
        <v>26</v>
      </c>
      <c r="B83" s="211">
        <f>Продоскрин_Тетрациклин!B82</f>
        <v>4</v>
      </c>
      <c r="C83" s="212" t="s">
        <v>38</v>
      </c>
      <c r="D83" s="58">
        <f>Продоскрин_Тетрациклин!K82</f>
        <v>2.2579927121449257E-2</v>
      </c>
      <c r="E83" s="199">
        <f t="shared" si="6"/>
        <v>2.3515716652717879E-2</v>
      </c>
      <c r="F83" s="200"/>
      <c r="G83" s="204"/>
      <c r="H83" s="200">
        <f>IF(C83="Молоко, молочные смеси, мороженое",16,IF(C83="Сгущенное молоко",16,IF(C83="Масло 50%",18,IF(C83="Масло 65, 67%",18,IF(C83="Масло 70, 72,5%",18,IF(C83="Масло 75, 78%",18,IF(C83="Масло 82,5, 84%",18,IF(C83="Сыворотка",16,IF(C83="Мясо, рыба",18,IF(C83="Готовые мясные продукты, жиры, субпрод.",18,IF(C83="Кисломолочные продукты, творог",16,IF(C83="Сыр",16,IF(C83="Яйца, порошок яичный",16,IF(C83="Мед",16,))))))))))))))</f>
        <v>16</v>
      </c>
      <c r="I83" s="199">
        <f>IF(OR(D83="",D84=""),"",IF(M83=J83,"0",IF(M83=K83,"0",(0.01*H83*E83))))</f>
        <v>3.7625146644348607E-3</v>
      </c>
      <c r="J83" s="200">
        <f>IF(C83="Молоко, молочные смеси, мороженое",0.0005,IF(C83="Сгущенное молоко",0.004,IF(C83="Масло 50%",0.003,IF(C83="Масло 65, 67%",0.003,IF(C83="Масло 70, 72,5%",0.003,IF(C83="Масло 75, 78%",0.003,IF(C83="Масло 82,5, 84%",0.003,IF(C83="Сыворотка",0.003,IF(C83="Мясо, рыба",0.002,IF(C83="Готовые мясные продукты, жиры, субпрод.",0.005,IF(C83="Кисломолочные продукты, творог",0.002,IF(C83="Сыр",0.004,IF(C83="Яйца, порошок яичный",0.006,IF(C83="Мед",0.004,))))))))))))))</f>
        <v>5.0000000000000001E-4</v>
      </c>
      <c r="K83" s="201">
        <f>IF(C83="Молоко, молочные смеси, мороженое",0.018,IF(C83="Сгущенное молоко",0.072,IF(C83="Масло 50%",0.045,IF(C83="Масло 65, 67%",0.045,IF(C83="Масло 70, 72,5%",0.045,IF(C83="Масло 75, 78%",0.045,IF(C83="Масло 82,5, 84%",0.045,IF(C83="Сыворотка",0.036,IF(C83="Мясо, рыба",0.018,IF(C83="Готовые мясные продукты, жиры, субпрод.",0.036,IF(C83="Кисломолочные продукты, творог",0.018,IF(C83="Сыр",0.0432,IF(C83="Яйца, порошок яичный",0.108,IF(C83="Мед",0.09,))))))))))))))</f>
        <v>1.7999999999999999E-2</v>
      </c>
      <c r="L83" s="205" t="str">
        <f>IF(OR(D83="",D84=""),"",IF(E83&lt;=J83,"не обнаружено",IF(E83&gt;=K83,"выше диапазона",E83)))</f>
        <v>выше диапазона</v>
      </c>
      <c r="M83" s="206"/>
      <c r="N83" s="210" t="s">
        <v>37</v>
      </c>
      <c r="O83" s="196" t="str">
        <f t="shared" ref="O83" si="36">IF(OR(L83="выше диапазона",L83="не обнаружено"),"",I83)</f>
        <v/>
      </c>
      <c r="P83" s="198"/>
      <c r="Q83" s="128"/>
      <c r="R83" s="128"/>
      <c r="S83" s="115"/>
      <c r="U83" s="115"/>
      <c r="V83" s="115"/>
    </row>
    <row r="84" spans="1:22" s="129" customFormat="1" ht="14.25" customHeight="1">
      <c r="A84" s="209"/>
      <c r="B84" s="211"/>
      <c r="C84" s="213"/>
      <c r="D84" s="58">
        <f>Продоскрин_Тетрациклин!K83</f>
        <v>2.4451506183986504E-2</v>
      </c>
      <c r="E84" s="199"/>
      <c r="F84" s="200"/>
      <c r="G84" s="204"/>
      <c r="H84" s="200"/>
      <c r="I84" s="199"/>
      <c r="J84" s="200"/>
      <c r="K84" s="201"/>
      <c r="L84" s="207"/>
      <c r="M84" s="208"/>
      <c r="N84" s="203"/>
      <c r="O84" s="197"/>
      <c r="P84" s="198"/>
      <c r="Q84" s="128"/>
      <c r="R84" s="128"/>
      <c r="S84" s="115"/>
      <c r="U84" s="115"/>
      <c r="V84" s="115"/>
    </row>
    <row r="85" spans="1:22" s="129" customFormat="1" ht="14.25" customHeight="1">
      <c r="A85" s="209">
        <v>27</v>
      </c>
      <c r="B85" s="211">
        <f>Продоскрин_Тетрациклин!B84</f>
        <v>0</v>
      </c>
      <c r="C85" s="212" t="s">
        <v>38</v>
      </c>
      <c r="D85" s="58">
        <f>Продоскрин_Тетрациклин!K84</f>
        <v>0.10939115094857332</v>
      </c>
      <c r="E85" s="199">
        <f t="shared" si="8"/>
        <v>7.8311400847166354E-2</v>
      </c>
      <c r="F85" s="200"/>
      <c r="G85" s="204"/>
      <c r="H85" s="200">
        <f>IF(C85="Молоко, молочные смеси, мороженое",16,IF(C85="Сгущенное молоко",16,IF(C85="Масло 50%",18,IF(C85="Масло 65, 67%",18,IF(C85="Масло 70, 72,5%",18,IF(C85="Масло 75, 78%",18,IF(C85="Масло 82,5, 84%",18,IF(C85="Сыворотка",16,IF(C85="Мясо, рыба",18,IF(C85="Готовые мясные продукты, жиры, субпрод.",18,IF(C85="Кисломолочные продукты, творог",16,IF(C85="Сыр",16,IF(C85="Яйца, порошок яичный",16,IF(C85="Мед",16,))))))))))))))</f>
        <v>16</v>
      </c>
      <c r="I85" s="199">
        <f>IF(OR(D85="",D86=""),"",IF(M85=J85,"0",IF(M85=K85,"0",(0.01*H85*E85))))</f>
        <v>1.2529824135546618E-2</v>
      </c>
      <c r="J85" s="200">
        <f>IF(C85="Молоко, молочные смеси, мороженое",0.0005,IF(C85="Сгущенное молоко",0.004,IF(C85="Масло 50%",0.003,IF(C85="Масло 65, 67%",0.003,IF(C85="Масло 70, 72,5%",0.003,IF(C85="Масло 75, 78%",0.003,IF(C85="Масло 82,5, 84%",0.003,IF(C85="Сыворотка",0.003,IF(C85="Мясо, рыба",0.002,IF(C85="Готовые мясные продукты, жиры, субпрод.",0.005,IF(C85="Кисломолочные продукты, творог",0.002,IF(C85="Сыр",0.004,IF(C85="Яйца, порошок яичный",0.006,IF(C85="Мед",0.004,))))))))))))))</f>
        <v>5.0000000000000001E-4</v>
      </c>
      <c r="K85" s="201">
        <f>IF(C85="Молоко, молочные смеси, мороженое",0.018,IF(C85="Сгущенное молоко",0.072,IF(C85="Масло 50%",0.045,IF(C85="Масло 65, 67%",0.045,IF(C85="Масло 70, 72,5%",0.045,IF(C85="Масло 75, 78%",0.045,IF(C85="Масло 82,5, 84%",0.045,IF(C85="Сыворотка",0.036,IF(C85="Мясо, рыба",0.018,IF(C85="Готовые мясные продукты, жиры, субпрод.",0.036,IF(C85="Кисломолочные продукты, творог",0.018,IF(C85="Сыр",0.0432,IF(C85="Яйца, порошок яичный",0.108,IF(C85="Мед",0.09,))))))))))))))</f>
        <v>1.7999999999999999E-2</v>
      </c>
      <c r="L85" s="205" t="str">
        <f>IF(OR(D85="",D86=""),"",IF(E85&lt;=J85,"не обнаружено",IF(E85&gt;=K85,"выше диапазона",E85)))</f>
        <v>выше диапазона</v>
      </c>
      <c r="M85" s="206"/>
      <c r="N85" s="210" t="s">
        <v>37</v>
      </c>
      <c r="O85" s="196" t="str">
        <f t="shared" ref="O85" si="37">IF(OR(L85="выше диапазона",L85="не обнаружено"),"",I85)</f>
        <v/>
      </c>
      <c r="P85" s="198"/>
      <c r="Q85" s="128"/>
      <c r="R85" s="128"/>
      <c r="S85" s="115"/>
      <c r="U85" s="115"/>
      <c r="V85" s="115"/>
    </row>
    <row r="86" spans="1:22" s="129" customFormat="1" ht="14.25" customHeight="1">
      <c r="A86" s="209"/>
      <c r="B86" s="211"/>
      <c r="C86" s="213"/>
      <c r="D86" s="58">
        <f>Продоскрин_Тетрациклин!K85</f>
        <v>4.7231650745759385E-2</v>
      </c>
      <c r="E86" s="199"/>
      <c r="F86" s="200"/>
      <c r="G86" s="204"/>
      <c r="H86" s="200"/>
      <c r="I86" s="199"/>
      <c r="J86" s="200"/>
      <c r="K86" s="201"/>
      <c r="L86" s="207"/>
      <c r="M86" s="208"/>
      <c r="N86" s="203"/>
      <c r="O86" s="197"/>
      <c r="P86" s="198"/>
      <c r="Q86" s="128"/>
      <c r="R86" s="128"/>
      <c r="S86" s="115"/>
      <c r="U86" s="115"/>
      <c r="V86" s="115"/>
    </row>
    <row r="87" spans="1:22" s="129" customFormat="1" ht="14.25" customHeight="1">
      <c r="A87" s="209">
        <v>28</v>
      </c>
      <c r="B87" s="211">
        <f>Продоскрин_Тетрациклин!B86</f>
        <v>0</v>
      </c>
      <c r="C87" s="212" t="s">
        <v>38</v>
      </c>
      <c r="D87" s="58">
        <f>Продоскрин_Тетрациклин!K86</f>
        <v>2.2579927121449257E-2</v>
      </c>
      <c r="E87" s="199">
        <f t="shared" ref="E87" si="38">IF(OR(D87="",D88=""),"",(D87+D88)/2)</f>
        <v>2.3515716652717879E-2</v>
      </c>
      <c r="F87" s="200"/>
      <c r="G87" s="204"/>
      <c r="H87" s="200">
        <f>IF(C87="Молоко, молочные смеси, мороженое",16,IF(C87="Сгущенное молоко",16,IF(C87="Масло 50%",18,IF(C87="Масло 65, 67%",18,IF(C87="Масло 70, 72,5%",18,IF(C87="Масло 75, 78%",18,IF(C87="Масло 82,5, 84%",18,IF(C87="Сыворотка",16,IF(C87="Мясо, рыба",18,IF(C87="Готовые мясные продукты, жиры, субпрод.",18,IF(C87="Кисломолочные продукты, творог",16,IF(C87="Сыр",16,IF(C87="Яйца, порошок яичный",16,IF(C87="Мед",16,))))))))))))))</f>
        <v>16</v>
      </c>
      <c r="I87" s="199">
        <f>IF(OR(D87="",D88=""),"",IF(M87=J87,"0",IF(M87=K87,"0",(0.01*H87*E87))))</f>
        <v>3.7625146644348607E-3</v>
      </c>
      <c r="J87" s="200">
        <f>IF(C87="Молоко, молочные смеси, мороженое",0.0005,IF(C87="Сгущенное молоко",0.004,IF(C87="Масло 50%",0.003,IF(C87="Масло 65, 67%",0.003,IF(C87="Масло 70, 72,5%",0.003,IF(C87="Масло 75, 78%",0.003,IF(C87="Масло 82,5, 84%",0.003,IF(C87="Сыворотка",0.003,IF(C87="Мясо, рыба",0.002,IF(C87="Готовые мясные продукты, жиры, субпрод.",0.005,IF(C87="Кисломолочные продукты, творог",0.002,IF(C87="Сыр",0.004,IF(C87="Яйца, порошок яичный",0.006,IF(C87="Мед",0.004,))))))))))))))</f>
        <v>5.0000000000000001E-4</v>
      </c>
      <c r="K87" s="201">
        <f>IF(C87="Молоко, молочные смеси, мороженое",0.018,IF(C87="Сгущенное молоко",0.072,IF(C87="Масло 50%",0.045,IF(C87="Масло 65, 67%",0.045,IF(C87="Масло 70, 72,5%",0.045,IF(C87="Масло 75, 78%",0.045,IF(C87="Масло 82,5, 84%",0.045,IF(C87="Сыворотка",0.036,IF(C87="Мясо, рыба",0.018,IF(C87="Готовые мясные продукты, жиры, субпрод.",0.036,IF(C87="Кисломолочные продукты, творог",0.018,IF(C87="Сыр",0.0432,IF(C87="Яйца, порошок яичный",0.108,IF(C87="Мед",0.09,))))))))))))))</f>
        <v>1.7999999999999999E-2</v>
      </c>
      <c r="L87" s="205" t="str">
        <f>IF(OR(D87="",D88=""),"",IF(E87&lt;=J87,"не обнаружено",IF(E87&gt;=K87,"выше диапазона",E87)))</f>
        <v>выше диапазона</v>
      </c>
      <c r="M87" s="206"/>
      <c r="N87" s="210" t="s">
        <v>37</v>
      </c>
      <c r="O87" s="196" t="str">
        <f t="shared" ref="O87" si="39">IF(OR(L87="выше диапазона",L87="не обнаружено"),"",I87)</f>
        <v/>
      </c>
      <c r="P87" s="198"/>
      <c r="Q87" s="128"/>
      <c r="R87" s="128"/>
      <c r="S87" s="115"/>
      <c r="U87" s="115"/>
      <c r="V87" s="115"/>
    </row>
    <row r="88" spans="1:22" s="129" customFormat="1" ht="14.25" customHeight="1">
      <c r="A88" s="209"/>
      <c r="B88" s="211"/>
      <c r="C88" s="213"/>
      <c r="D88" s="58">
        <f>Продоскрин_Тетрациклин!K87</f>
        <v>2.4451506183986504E-2</v>
      </c>
      <c r="E88" s="199"/>
      <c r="F88" s="200"/>
      <c r="G88" s="204"/>
      <c r="H88" s="200"/>
      <c r="I88" s="199"/>
      <c r="J88" s="200"/>
      <c r="K88" s="201"/>
      <c r="L88" s="207"/>
      <c r="M88" s="208"/>
      <c r="N88" s="203"/>
      <c r="O88" s="197"/>
      <c r="P88" s="198"/>
      <c r="Q88" s="128"/>
      <c r="R88" s="128"/>
      <c r="S88" s="115"/>
      <c r="U88" s="115"/>
      <c r="V88" s="115"/>
    </row>
    <row r="89" spans="1:22" s="129" customFormat="1" ht="14.25" customHeight="1">
      <c r="A89" s="209">
        <v>29</v>
      </c>
      <c r="B89" s="211">
        <f>Продоскрин_Тетрациклин!B88</f>
        <v>0</v>
      </c>
      <c r="C89" s="212" t="s">
        <v>38</v>
      </c>
      <c r="D89" s="58">
        <f>Продоскрин_Тетрациклин!K88</f>
        <v>0.10939115094857332</v>
      </c>
      <c r="E89" s="199">
        <f t="shared" si="6"/>
        <v>7.8311400847166354E-2</v>
      </c>
      <c r="F89" s="200"/>
      <c r="G89" s="204"/>
      <c r="H89" s="200">
        <f>IF(C89="Молоко, молочные смеси, мороженое",16,IF(C89="Сгущенное молоко",16,IF(C89="Масло 50%",18,IF(C89="Масло 65, 67%",18,IF(C89="Масло 70, 72,5%",18,IF(C89="Масло 75, 78%",18,IF(C89="Масло 82,5, 84%",18,IF(C89="Сыворотка",16,IF(C89="Мясо, рыба",18,IF(C89="Готовые мясные продукты, жиры, субпрод.",18,IF(C89="Кисломолочные продукты, творог",16,IF(C89="Сыр",16,IF(C89="Яйца, порошок яичный",16,IF(C89="Мед",16,))))))))))))))</f>
        <v>16</v>
      </c>
      <c r="I89" s="199">
        <f>IF(OR(D89="",D90=""),"",IF(M89=J89,"0",IF(M89=K89,"0",(0.01*H89*E89))))</f>
        <v>1.2529824135546618E-2</v>
      </c>
      <c r="J89" s="200">
        <f>IF(C89="Молоко, молочные смеси, мороженое",0.0005,IF(C89="Сгущенное молоко",0.004,IF(C89="Масло 50%",0.003,IF(C89="Масло 65, 67%",0.003,IF(C89="Масло 70, 72,5%",0.003,IF(C89="Масло 75, 78%",0.003,IF(C89="Масло 82,5, 84%",0.003,IF(C89="Сыворотка",0.003,IF(C89="Мясо, рыба",0.002,IF(C89="Готовые мясные продукты, жиры, субпрод.",0.005,IF(C89="Кисломолочные продукты, творог",0.002,IF(C89="Сыр",0.004,IF(C89="Яйца, порошок яичный",0.006,IF(C89="Мед",0.004,))))))))))))))</f>
        <v>5.0000000000000001E-4</v>
      </c>
      <c r="K89" s="201">
        <f>IF(C89="Молоко, молочные смеси, мороженое",0.018,IF(C89="Сгущенное молоко",0.072,IF(C89="Масло 50%",0.045,IF(C89="Масло 65, 67%",0.045,IF(C89="Масло 70, 72,5%",0.045,IF(C89="Масло 75, 78%",0.045,IF(C89="Масло 82,5, 84%",0.045,IF(C89="Сыворотка",0.036,IF(C89="Мясо, рыба",0.018,IF(C89="Готовые мясные продукты, жиры, субпрод.",0.036,IF(C89="Кисломолочные продукты, творог",0.018,IF(C89="Сыр",0.0432,IF(C89="Яйца, порошок яичный",0.108,IF(C89="Мед",0.09,))))))))))))))</f>
        <v>1.7999999999999999E-2</v>
      </c>
      <c r="L89" s="205" t="str">
        <f>IF(OR(D89="",D90=""),"",IF(E89&lt;=J89,"не обнаружено",IF(E89&gt;=K89,"выше диапазона",E89)))</f>
        <v>выше диапазона</v>
      </c>
      <c r="M89" s="206"/>
      <c r="N89" s="210" t="s">
        <v>37</v>
      </c>
      <c r="O89" s="196" t="str">
        <f t="shared" ref="O89" si="40">IF(OR(L89="выше диапазона",L89="не обнаружено"),"",I89)</f>
        <v/>
      </c>
      <c r="P89" s="198"/>
      <c r="Q89" s="128"/>
      <c r="R89" s="128"/>
      <c r="S89" s="115"/>
      <c r="U89" s="115"/>
      <c r="V89" s="115"/>
    </row>
    <row r="90" spans="1:22" s="129" customFormat="1" ht="14.25" customHeight="1">
      <c r="A90" s="209"/>
      <c r="B90" s="211"/>
      <c r="C90" s="213"/>
      <c r="D90" s="58">
        <f>Продоскрин_Тетрациклин!K89</f>
        <v>4.7231650745759385E-2</v>
      </c>
      <c r="E90" s="199"/>
      <c r="F90" s="200"/>
      <c r="G90" s="204"/>
      <c r="H90" s="200"/>
      <c r="I90" s="199"/>
      <c r="J90" s="200"/>
      <c r="K90" s="201"/>
      <c r="L90" s="207"/>
      <c r="M90" s="208"/>
      <c r="N90" s="203"/>
      <c r="O90" s="197"/>
      <c r="P90" s="198"/>
      <c r="Q90" s="128"/>
      <c r="R90" s="128"/>
      <c r="S90" s="115"/>
      <c r="U90" s="115"/>
      <c r="V90" s="115"/>
    </row>
    <row r="91" spans="1:22" s="129" customFormat="1" ht="14.25" customHeight="1">
      <c r="A91" s="209">
        <v>30</v>
      </c>
      <c r="B91" s="211">
        <f>Продоскрин_Тетрациклин!B90</f>
        <v>0</v>
      </c>
      <c r="C91" s="212" t="s">
        <v>38</v>
      </c>
      <c r="D91" s="58">
        <f>Продоскрин_Тетрациклин!K90</f>
        <v>2.2579927121449257E-2</v>
      </c>
      <c r="E91" s="199">
        <f t="shared" si="8"/>
        <v>2.3515716652717879E-2</v>
      </c>
      <c r="F91" s="200"/>
      <c r="G91" s="204"/>
      <c r="H91" s="200">
        <f>IF(C91="Молоко, молочные смеси, мороженое",16,IF(C91="Сгущенное молоко",16,IF(C91="Масло 50%",18,IF(C91="Масло 65, 67%",18,IF(C91="Масло 70, 72,5%",18,IF(C91="Масло 75, 78%",18,IF(C91="Масло 82,5, 84%",18,IF(C91="Сыворотка",16,IF(C91="Мясо, рыба",18,IF(C91="Готовые мясные продукты, жиры, субпрод.",18,IF(C91="Кисломолочные продукты, творог",16,IF(C91="Сыр",16,IF(C91="Яйца, порошок яичный",16,IF(C91="Мед",16,))))))))))))))</f>
        <v>16</v>
      </c>
      <c r="I91" s="199">
        <f>IF(OR(D91="",D92=""),"",IF(M91=J91,"0",IF(M91=K91,"0",(0.01*H91*E91))))</f>
        <v>3.7625146644348607E-3</v>
      </c>
      <c r="J91" s="200">
        <f>IF(C91="Молоко, молочные смеси, мороженое",0.0005,IF(C91="Сгущенное молоко",0.004,IF(C91="Масло 50%",0.003,IF(C91="Масло 65, 67%",0.003,IF(C91="Масло 70, 72,5%",0.003,IF(C91="Масло 75, 78%",0.003,IF(C91="Масло 82,5, 84%",0.003,IF(C91="Сыворотка",0.003,IF(C91="Мясо, рыба",0.002,IF(C91="Готовые мясные продукты, жиры, субпрод.",0.005,IF(C91="Кисломолочные продукты, творог",0.002,IF(C91="Сыр",0.004,IF(C91="Яйца, порошок яичный",0.006,IF(C91="Мед",0.004,))))))))))))))</f>
        <v>5.0000000000000001E-4</v>
      </c>
      <c r="K91" s="201">
        <f>IF(C91="Молоко, молочные смеси, мороженое",0.018,IF(C91="Сгущенное молоко",0.072,IF(C91="Масло 50%",0.045,IF(C91="Масло 65, 67%",0.045,IF(C91="Масло 70, 72,5%",0.045,IF(C91="Масло 75, 78%",0.045,IF(C91="Масло 82,5, 84%",0.045,IF(C91="Сыворотка",0.036,IF(C91="Мясо, рыба",0.018,IF(C91="Готовые мясные продукты, жиры, субпрод.",0.036,IF(C91="Кисломолочные продукты, творог",0.018,IF(C91="Сыр",0.0432,IF(C91="Яйца, порошок яичный",0.108,IF(C91="Мед",0.09,))))))))))))))</f>
        <v>1.7999999999999999E-2</v>
      </c>
      <c r="L91" s="205" t="str">
        <f>IF(OR(D91="",D92=""),"",IF(E91&lt;=J91,"не обнаружено",IF(E91&gt;=K91,"выше диапазона",E91)))</f>
        <v>выше диапазона</v>
      </c>
      <c r="M91" s="206"/>
      <c r="N91" s="210" t="s">
        <v>37</v>
      </c>
      <c r="O91" s="196" t="str">
        <f t="shared" ref="O91" si="41">IF(OR(L91="выше диапазона",L91="не обнаружено"),"",I91)</f>
        <v/>
      </c>
      <c r="P91" s="198"/>
      <c r="Q91" s="128"/>
      <c r="R91" s="128"/>
      <c r="S91" s="115"/>
      <c r="U91" s="115"/>
      <c r="V91" s="115"/>
    </row>
    <row r="92" spans="1:22" s="129" customFormat="1" ht="14.25" customHeight="1">
      <c r="A92" s="209"/>
      <c r="B92" s="211"/>
      <c r="C92" s="213"/>
      <c r="D92" s="58">
        <f>Продоскрин_Тетрациклин!K91</f>
        <v>2.4451506183986504E-2</v>
      </c>
      <c r="E92" s="199"/>
      <c r="F92" s="200"/>
      <c r="G92" s="204"/>
      <c r="H92" s="200"/>
      <c r="I92" s="199"/>
      <c r="J92" s="200"/>
      <c r="K92" s="201"/>
      <c r="L92" s="207"/>
      <c r="M92" s="208"/>
      <c r="N92" s="203"/>
      <c r="O92" s="197"/>
      <c r="P92" s="198"/>
      <c r="Q92" s="128"/>
      <c r="R92" s="128"/>
      <c r="S92" s="115"/>
      <c r="U92" s="115"/>
      <c r="V92" s="115"/>
    </row>
    <row r="93" spans="1:22" s="129" customFormat="1" ht="14.25" customHeight="1">
      <c r="A93" s="209">
        <v>31</v>
      </c>
      <c r="B93" s="211">
        <f>Продоскрин_Тетрациклин!B92</f>
        <v>0</v>
      </c>
      <c r="C93" s="212" t="s">
        <v>38</v>
      </c>
      <c r="D93" s="58">
        <f>Продоскрин_Тетрациклин!K92</f>
        <v>0.10939115094857332</v>
      </c>
      <c r="E93" s="199">
        <f t="shared" ref="E93" si="42">IF(OR(D93="",D94=""),"",(D93+D94)/2)</f>
        <v>7.8311400847166354E-2</v>
      </c>
      <c r="F93" s="200"/>
      <c r="G93" s="204"/>
      <c r="H93" s="200">
        <f>IF(C93="Молоко, молочные смеси, мороженое",16,IF(C93="Сгущенное молоко",16,IF(C93="Масло 50%",18,IF(C93="Масло 65, 67%",18,IF(C93="Масло 70, 72,5%",18,IF(C93="Масло 75, 78%",18,IF(C93="Масло 82,5, 84%",18,IF(C93="Сыворотка",16,IF(C93="Мясо, рыба",18,IF(C93="Готовые мясные продукты, жиры, субпрод.",18,IF(C93="Кисломолочные продукты, творог",16,IF(C93="Сыр",16,IF(C93="Яйца, порошок яичный",16,IF(C93="Мед",16,))))))))))))))</f>
        <v>16</v>
      </c>
      <c r="I93" s="199">
        <f>IF(OR(D93="",D94=""),"",IF(M93=J93,"0",IF(M93=K93,"0",(0.01*H93*E93))))</f>
        <v>1.2529824135546618E-2</v>
      </c>
      <c r="J93" s="200">
        <f>IF(C93="Молоко, молочные смеси, мороженое",0.0005,IF(C93="Сгущенное молоко",0.004,IF(C93="Масло 50%",0.003,IF(C93="Масло 65, 67%",0.003,IF(C93="Масло 70, 72,5%",0.003,IF(C93="Масло 75, 78%",0.003,IF(C93="Масло 82,5, 84%",0.003,IF(C93="Сыворотка",0.003,IF(C93="Мясо, рыба",0.002,IF(C93="Готовые мясные продукты, жиры, субпрод.",0.005,IF(C93="Кисломолочные продукты, творог",0.002,IF(C93="Сыр",0.004,IF(C93="Яйца, порошок яичный",0.006,IF(C93="Мед",0.004,))))))))))))))</f>
        <v>5.0000000000000001E-4</v>
      </c>
      <c r="K93" s="201">
        <f>IF(C93="Молоко, молочные смеси, мороженое",0.018,IF(C93="Сгущенное молоко",0.072,IF(C93="Масло 50%",0.045,IF(C93="Масло 65, 67%",0.045,IF(C93="Масло 70, 72,5%",0.045,IF(C93="Масло 75, 78%",0.045,IF(C93="Масло 82,5, 84%",0.045,IF(C93="Сыворотка",0.036,IF(C93="Мясо, рыба",0.018,IF(C93="Готовые мясные продукты, жиры, субпрод.",0.036,IF(C93="Кисломолочные продукты, творог",0.018,IF(C93="Сыр",0.0432,IF(C93="Яйца, порошок яичный",0.108,IF(C93="Мед",0.09,))))))))))))))</f>
        <v>1.7999999999999999E-2</v>
      </c>
      <c r="L93" s="205" t="str">
        <f>IF(OR(D93="",D94=""),"",IF(E93&lt;=J93,"не обнаружено",IF(E93&gt;=K93,"выше диапазона",E93)))</f>
        <v>выше диапазона</v>
      </c>
      <c r="M93" s="206"/>
      <c r="N93" s="210" t="s">
        <v>37</v>
      </c>
      <c r="O93" s="196" t="str">
        <f t="shared" ref="O93" si="43">IF(OR(L93="выше диапазона",L93="не обнаружено"),"",I93)</f>
        <v/>
      </c>
      <c r="P93" s="198"/>
      <c r="Q93" s="128"/>
      <c r="R93" s="128"/>
      <c r="S93" s="115"/>
      <c r="U93" s="115"/>
      <c r="V93" s="115"/>
    </row>
    <row r="94" spans="1:22" s="129" customFormat="1" ht="14.25" customHeight="1">
      <c r="A94" s="209"/>
      <c r="B94" s="211"/>
      <c r="C94" s="213"/>
      <c r="D94" s="58">
        <f>Продоскрин_Тетрациклин!K93</f>
        <v>4.7231650745759385E-2</v>
      </c>
      <c r="E94" s="199"/>
      <c r="F94" s="200"/>
      <c r="G94" s="204"/>
      <c r="H94" s="200"/>
      <c r="I94" s="199"/>
      <c r="J94" s="200"/>
      <c r="K94" s="201"/>
      <c r="L94" s="207"/>
      <c r="M94" s="208"/>
      <c r="N94" s="203"/>
      <c r="O94" s="197"/>
      <c r="P94" s="198"/>
      <c r="Q94" s="128"/>
      <c r="R94" s="128"/>
      <c r="S94" s="115"/>
      <c r="U94" s="115"/>
      <c r="V94" s="115"/>
    </row>
    <row r="95" spans="1:22" s="129" customFormat="1" ht="14.25" customHeight="1">
      <c r="A95" s="209">
        <v>32</v>
      </c>
      <c r="B95" s="211">
        <f>Продоскрин_Тетрациклин!B94</f>
        <v>0</v>
      </c>
      <c r="C95" s="212" t="s">
        <v>38</v>
      </c>
      <c r="D95" s="58">
        <f>Продоскрин_Тетрациклин!K94</f>
        <v>2.2579927121449257E-2</v>
      </c>
      <c r="E95" s="199">
        <f t="shared" si="6"/>
        <v>2.3515716652717879E-2</v>
      </c>
      <c r="F95" s="200"/>
      <c r="G95" s="204"/>
      <c r="H95" s="200">
        <f>IF(C95="Молоко, молочные смеси, мороженое",16,IF(C95="Сгущенное молоко",16,IF(C95="Масло 50%",18,IF(C95="Масло 65, 67%",18,IF(C95="Масло 70, 72,5%",18,IF(C95="Масло 75, 78%",18,IF(C95="Масло 82,5, 84%",18,IF(C95="Сыворотка",16,IF(C95="Мясо, рыба",18,IF(C95="Готовые мясные продукты, жиры, субпрод.",18,IF(C95="Кисломолочные продукты, творог",16,IF(C95="Сыр",16,IF(C95="Яйца, порошок яичный",16,IF(C95="Мед",16,))))))))))))))</f>
        <v>16</v>
      </c>
      <c r="I95" s="199">
        <f>IF(OR(D95="",D96=""),"",IF(M95=J95,"0",IF(M95=K95,"0",(0.01*H95*E95))))</f>
        <v>3.7625146644348607E-3</v>
      </c>
      <c r="J95" s="200">
        <f>IF(C95="Молоко, молочные смеси, мороженое",0.0005,IF(C95="Сгущенное молоко",0.004,IF(C95="Масло 50%",0.003,IF(C95="Масло 65, 67%",0.003,IF(C95="Масло 70, 72,5%",0.003,IF(C95="Масло 75, 78%",0.003,IF(C95="Масло 82,5, 84%",0.003,IF(C95="Сыворотка",0.003,IF(C95="Мясо, рыба",0.002,IF(C95="Готовые мясные продукты, жиры, субпрод.",0.005,IF(C95="Кисломолочные продукты, творог",0.002,IF(C95="Сыр",0.004,IF(C95="Яйца, порошок яичный",0.006,IF(C95="Мед",0.004,))))))))))))))</f>
        <v>5.0000000000000001E-4</v>
      </c>
      <c r="K95" s="201">
        <f>IF(C95="Молоко, молочные смеси, мороженое",0.018,IF(C95="Сгущенное молоко",0.072,IF(C95="Масло 50%",0.045,IF(C95="Масло 65, 67%",0.045,IF(C95="Масло 70, 72,5%",0.045,IF(C95="Масло 75, 78%",0.045,IF(C95="Масло 82,5, 84%",0.045,IF(C95="Сыворотка",0.036,IF(C95="Мясо, рыба",0.018,IF(C95="Готовые мясные продукты, жиры, субпрод.",0.036,IF(C95="Кисломолочные продукты, творог",0.018,IF(C95="Сыр",0.0432,IF(C95="Яйца, порошок яичный",0.108,IF(C95="Мед",0.09,))))))))))))))</f>
        <v>1.7999999999999999E-2</v>
      </c>
      <c r="L95" s="205" t="str">
        <f>IF(OR(D95="",D96=""),"",IF(E95&lt;=J95,"не обнаружено",IF(E95&gt;=K95,"выше диапазона",E95)))</f>
        <v>выше диапазона</v>
      </c>
      <c r="M95" s="206"/>
      <c r="N95" s="210" t="s">
        <v>37</v>
      </c>
      <c r="O95" s="196" t="str">
        <f t="shared" ref="O95" si="44">IF(OR(L95="выше диапазона",L95="не обнаружено"),"",I95)</f>
        <v/>
      </c>
      <c r="P95" s="198"/>
      <c r="Q95" s="128"/>
      <c r="R95" s="128"/>
      <c r="S95" s="115"/>
      <c r="U95" s="115"/>
      <c r="V95" s="115"/>
    </row>
    <row r="96" spans="1:22" s="129" customFormat="1" ht="14.25" customHeight="1">
      <c r="A96" s="209"/>
      <c r="B96" s="211"/>
      <c r="C96" s="213"/>
      <c r="D96" s="58">
        <f>Продоскрин_Тетрациклин!K95</f>
        <v>2.4451506183986504E-2</v>
      </c>
      <c r="E96" s="199"/>
      <c r="F96" s="200"/>
      <c r="G96" s="204"/>
      <c r="H96" s="200"/>
      <c r="I96" s="199"/>
      <c r="J96" s="200"/>
      <c r="K96" s="201"/>
      <c r="L96" s="207"/>
      <c r="M96" s="208"/>
      <c r="N96" s="203"/>
      <c r="O96" s="197"/>
      <c r="P96" s="198"/>
      <c r="Q96" s="128"/>
      <c r="R96" s="128"/>
      <c r="S96" s="115"/>
      <c r="U96" s="115"/>
      <c r="V96" s="115"/>
    </row>
    <row r="97" spans="1:22" s="129" customFormat="1" ht="14.25" customHeight="1">
      <c r="A97" s="209">
        <v>33</v>
      </c>
      <c r="B97" s="211">
        <f>Продоскрин_Тетрациклин!B96</f>
        <v>0</v>
      </c>
      <c r="C97" s="212" t="s">
        <v>38</v>
      </c>
      <c r="D97" s="58">
        <f>Продоскрин_Тетрациклин!K96</f>
        <v>0.10939115094857332</v>
      </c>
      <c r="E97" s="199">
        <f t="shared" si="8"/>
        <v>7.8311400847166354E-2</v>
      </c>
      <c r="F97" s="200"/>
      <c r="G97" s="204"/>
      <c r="H97" s="200">
        <f>IF(C97="Молоко, молочные смеси, мороженое",16,IF(C97="Сгущенное молоко",16,IF(C97="Масло 50%",18,IF(C97="Масло 65, 67%",18,IF(C97="Масло 70, 72,5%",18,IF(C97="Масло 75, 78%",18,IF(C97="Масло 82,5, 84%",18,IF(C97="Сыворотка",16,IF(C97="Мясо, рыба",18,IF(C97="Готовые мясные продукты, жиры, субпрод.",18,IF(C97="Кисломолочные продукты, творог",16,IF(C97="Сыр",16,IF(C97="Яйца, порошок яичный",16,IF(C97="Мед",16,))))))))))))))</f>
        <v>16</v>
      </c>
      <c r="I97" s="199">
        <f>IF(OR(D97="",D98=""),"",IF(M97=J97,"0",IF(M97=K97,"0",(0.01*H97*E97))))</f>
        <v>1.2529824135546618E-2</v>
      </c>
      <c r="J97" s="200">
        <f>IF(C97="Молоко, молочные смеси, мороженое",0.0005,IF(C97="Сгущенное молоко",0.004,IF(C97="Масло 50%",0.003,IF(C97="Масло 65, 67%",0.003,IF(C97="Масло 70, 72,5%",0.003,IF(C97="Масло 75, 78%",0.003,IF(C97="Масло 82,5, 84%",0.003,IF(C97="Сыворотка",0.003,IF(C97="Мясо, рыба",0.002,IF(C97="Готовые мясные продукты, жиры, субпрод.",0.005,IF(C97="Кисломолочные продукты, творог",0.002,IF(C97="Сыр",0.004,IF(C97="Яйца, порошок яичный",0.006,IF(C97="Мед",0.004,))))))))))))))</f>
        <v>5.0000000000000001E-4</v>
      </c>
      <c r="K97" s="201">
        <f>IF(C97="Молоко, молочные смеси, мороженое",0.018,IF(C97="Сгущенное молоко",0.072,IF(C97="Масло 50%",0.045,IF(C97="Масло 65, 67%",0.045,IF(C97="Масло 70, 72,5%",0.045,IF(C97="Масло 75, 78%",0.045,IF(C97="Масло 82,5, 84%",0.045,IF(C97="Сыворотка",0.036,IF(C97="Мясо, рыба",0.018,IF(C97="Готовые мясные продукты, жиры, субпрод.",0.036,IF(C97="Кисломолочные продукты, творог",0.018,IF(C97="Сыр",0.0432,IF(C97="Яйца, порошок яичный",0.108,IF(C97="Мед",0.09,))))))))))))))</f>
        <v>1.7999999999999999E-2</v>
      </c>
      <c r="L97" s="205" t="str">
        <f>IF(OR(D97="",D98=""),"",IF(E97&lt;=J97,"не обнаружено",IF(E97&gt;=K97,"выше диапазона",E97)))</f>
        <v>выше диапазона</v>
      </c>
      <c r="M97" s="206"/>
      <c r="N97" s="210" t="s">
        <v>37</v>
      </c>
      <c r="O97" s="196" t="str">
        <f t="shared" ref="O97" si="45">IF(OR(L97="выше диапазона",L97="не обнаружено"),"",I97)</f>
        <v/>
      </c>
      <c r="P97" s="198"/>
      <c r="Q97" s="128"/>
      <c r="R97" s="128"/>
      <c r="S97" s="115"/>
      <c r="U97" s="115"/>
      <c r="V97" s="115"/>
    </row>
    <row r="98" spans="1:22" s="129" customFormat="1" ht="14.25" customHeight="1">
      <c r="A98" s="209"/>
      <c r="B98" s="211"/>
      <c r="C98" s="213"/>
      <c r="D98" s="58">
        <f>Продоскрин_Тетрациклин!K97</f>
        <v>4.7231650745759385E-2</v>
      </c>
      <c r="E98" s="199"/>
      <c r="F98" s="200"/>
      <c r="G98" s="204"/>
      <c r="H98" s="200"/>
      <c r="I98" s="199"/>
      <c r="J98" s="200"/>
      <c r="K98" s="201"/>
      <c r="L98" s="207"/>
      <c r="M98" s="208"/>
      <c r="N98" s="203"/>
      <c r="O98" s="197"/>
      <c r="P98" s="198"/>
      <c r="Q98" s="128"/>
      <c r="R98" s="128"/>
      <c r="S98" s="115"/>
      <c r="U98" s="115"/>
      <c r="V98" s="115"/>
    </row>
    <row r="99" spans="1:22" s="129" customFormat="1" ht="14.25" customHeight="1">
      <c r="A99" s="209">
        <v>34</v>
      </c>
      <c r="B99" s="211">
        <f>Продоскрин_Тетрациклин!B98</f>
        <v>0</v>
      </c>
      <c r="C99" s="212" t="s">
        <v>38</v>
      </c>
      <c r="D99" s="58">
        <f>Продоскрин_Тетрациклин!K98</f>
        <v>4.5159854242898517E-3</v>
      </c>
      <c r="E99" s="199">
        <f t="shared" ref="E99" si="46">IF(OR(D99="",D100=""),"",(D99+D100)/2)</f>
        <v>4.7031433305435768E-3</v>
      </c>
      <c r="F99" s="200"/>
      <c r="G99" s="204"/>
      <c r="H99" s="200">
        <f>IF(C99="Молоко, молочные смеси, мороженое",16,IF(C99="Сгущенное молоко",16,IF(C99="Масло 50%",18,IF(C99="Масло 65, 67%",18,IF(C99="Масло 70, 72,5%",18,IF(C99="Масло 75, 78%",18,IF(C99="Масло 82,5, 84%",18,IF(C99="Сыворотка",16,IF(C99="Мясо, рыба",18,IF(C99="Готовые мясные продукты, жиры, субпрод.",18,IF(C99="Кисломолочные продукты, творог",16,IF(C99="Сыр",16,IF(C99="Яйца, порошок яичный",16,IF(C99="Мед",16,))))))))))))))</f>
        <v>16</v>
      </c>
      <c r="I99" s="199">
        <f>IF(OR(D99="",D100=""),"",IF(M99=J99,"0",IF(M99=K99,"0",(0.01*H99*E99))))</f>
        <v>7.5250293288697226E-4</v>
      </c>
      <c r="J99" s="200">
        <f>IF(C99="Молоко, молочные смеси, мороженое",0.0005,IF(C99="Сгущенное молоко",0.004,IF(C99="Масло 50%",0.003,IF(C99="Масло 65, 67%",0.003,IF(C99="Масло 70, 72,5%",0.003,IF(C99="Масло 75, 78%",0.003,IF(C99="Масло 82,5, 84%",0.003,IF(C99="Сыворотка",0.003,IF(C99="Мясо, рыба",0.002,IF(C99="Готовые мясные продукты, жиры, субпрод.",0.005,IF(C99="Кисломолочные продукты, творог",0.002,IF(C99="Сыр",0.004,IF(C99="Яйца, порошок яичный",0.006,IF(C99="Мед",0.004,))))))))))))))</f>
        <v>5.0000000000000001E-4</v>
      </c>
      <c r="K99" s="201">
        <f>IF(C99="Молоко, молочные смеси, мороженое",0.018,IF(C99="Сгущенное молоко",0.072,IF(C99="Масло 50%",0.045,IF(C99="Масло 65, 67%",0.045,IF(C99="Масло 70, 72,5%",0.045,IF(C99="Масло 75, 78%",0.045,IF(C99="Масло 82,5, 84%",0.045,IF(C99="Сыворотка",0.036,IF(C99="Мясо, рыба",0.018,IF(C99="Готовые мясные продукты, жиры, субпрод.",0.036,IF(C99="Кисломолочные продукты, творог",0.018,IF(C99="Сыр",0.0432,IF(C99="Яйца, порошок яичный",0.108,IF(C99="Мед",0.09,))))))))))))))</f>
        <v>1.7999999999999999E-2</v>
      </c>
      <c r="L99" s="205">
        <f>IF(OR(D99="",D100=""),"",IF(E99&lt;=J99,"не обнаружено",IF(E99&gt;=K99,"выше диапазона",E99)))</f>
        <v>4.7031433305435768E-3</v>
      </c>
      <c r="M99" s="206"/>
      <c r="N99" s="210" t="s">
        <v>37</v>
      </c>
      <c r="O99" s="196">
        <f t="shared" ref="O99" si="47">IF(OR(L99="выше диапазона",L99="не обнаружено"),"",I99)</f>
        <v>7.5250293288697226E-4</v>
      </c>
      <c r="P99" s="198"/>
      <c r="Q99" s="128"/>
      <c r="R99" s="128"/>
      <c r="S99" s="115"/>
      <c r="U99" s="115"/>
      <c r="V99" s="115"/>
    </row>
    <row r="100" spans="1:22" s="129" customFormat="1" ht="14.25" customHeight="1">
      <c r="A100" s="209"/>
      <c r="B100" s="211"/>
      <c r="C100" s="213"/>
      <c r="D100" s="58">
        <f>Продоскрин_Тетрациклин!K99</f>
        <v>4.8903012367973011E-3</v>
      </c>
      <c r="E100" s="199"/>
      <c r="F100" s="200"/>
      <c r="G100" s="204"/>
      <c r="H100" s="200"/>
      <c r="I100" s="199"/>
      <c r="J100" s="200"/>
      <c r="K100" s="201"/>
      <c r="L100" s="207"/>
      <c r="M100" s="208"/>
      <c r="N100" s="203"/>
      <c r="O100" s="197"/>
      <c r="P100" s="198"/>
      <c r="Q100" s="128"/>
      <c r="R100" s="128"/>
      <c r="S100" s="115"/>
      <c r="U100" s="115"/>
      <c r="V100" s="115"/>
    </row>
    <row r="101" spans="1:22" s="129" customFormat="1" ht="14.25" customHeight="1">
      <c r="A101" s="209">
        <v>35</v>
      </c>
      <c r="B101" s="211">
        <f>Продоскрин_Тетрациклин!B100</f>
        <v>0</v>
      </c>
      <c r="C101" s="212" t="s">
        <v>38</v>
      </c>
      <c r="D101" s="58">
        <f>Продоскрин_Тетрациклин!K100</f>
        <v>0.10939115094857332</v>
      </c>
      <c r="E101" s="199">
        <f t="shared" si="6"/>
        <v>7.8311400847166354E-2</v>
      </c>
      <c r="F101" s="200"/>
      <c r="G101" s="204"/>
      <c r="H101" s="200">
        <f>IF(C101="Молоко, молочные смеси, мороженое",16,IF(C101="Сгущенное молоко",16,IF(C101="Масло 50%",18,IF(C101="Масло 65, 67%",18,IF(C101="Масло 70, 72,5%",18,IF(C101="Масло 75, 78%",18,IF(C101="Масло 82,5, 84%",18,IF(C101="Сыворотка",16,IF(C101="Мясо, рыба",18,IF(C101="Готовые мясные продукты, жиры, субпрод.",18,IF(C101="Кисломолочные продукты, творог",16,IF(C101="Сыр",16,IF(C101="Яйца, порошок яичный",16,IF(C101="Мед",16,))))))))))))))</f>
        <v>16</v>
      </c>
      <c r="I101" s="199">
        <f>IF(OR(D101="",D102=""),"",IF(M101=J101,"0",IF(M101=K101,"0",(0.01*H101*E101))))</f>
        <v>1.2529824135546618E-2</v>
      </c>
      <c r="J101" s="200">
        <f>IF(C101="Молоко, молочные смеси, мороженое",0.0005,IF(C101="Сгущенное молоко",0.004,IF(C101="Масло 50%",0.003,IF(C101="Масло 65, 67%",0.003,IF(C101="Масло 70, 72,5%",0.003,IF(C101="Масло 75, 78%",0.003,IF(C101="Масло 82,5, 84%",0.003,IF(C101="Сыворотка",0.003,IF(C101="Мясо, рыба",0.002,IF(C101="Готовые мясные продукты, жиры, субпрод.",0.005,IF(C101="Кисломолочные продукты, творог",0.002,IF(C101="Сыр",0.004,IF(C101="Яйца, порошок яичный",0.006,IF(C101="Мед",0.004,))))))))))))))</f>
        <v>5.0000000000000001E-4</v>
      </c>
      <c r="K101" s="201">
        <f>IF(C101="Молоко, молочные смеси, мороженое",0.018,IF(C101="Сгущенное молоко",0.072,IF(C101="Масло 50%",0.045,IF(C101="Масло 65, 67%",0.045,IF(C101="Масло 70, 72,5%",0.045,IF(C101="Масло 75, 78%",0.045,IF(C101="Масло 82,5, 84%",0.045,IF(C101="Сыворотка",0.036,IF(C101="Мясо, рыба",0.018,IF(C101="Готовые мясные продукты, жиры, субпрод.",0.036,IF(C101="Кисломолочные продукты, творог",0.018,IF(C101="Сыр",0.0432,IF(C101="Яйца, порошок яичный",0.108,IF(C101="Мед",0.09,))))))))))))))</f>
        <v>1.7999999999999999E-2</v>
      </c>
      <c r="L101" s="205" t="str">
        <f>IF(OR(D101="",D102=""),"",IF(E101&lt;=J101,"не обнаружено",IF(E101&gt;=K101,"выше диапазона",E101)))</f>
        <v>выше диапазона</v>
      </c>
      <c r="M101" s="206"/>
      <c r="N101" s="210" t="s">
        <v>37</v>
      </c>
      <c r="O101" s="196" t="str">
        <f t="shared" ref="O101" si="48">IF(OR(L101="выше диапазона",L101="не обнаружено"),"",I101)</f>
        <v/>
      </c>
      <c r="P101" s="198"/>
      <c r="Q101" s="128"/>
      <c r="R101" s="128"/>
      <c r="S101" s="115"/>
      <c r="U101" s="115"/>
      <c r="V101" s="115"/>
    </row>
    <row r="102" spans="1:22" s="129" customFormat="1" ht="14.25" customHeight="1">
      <c r="A102" s="209"/>
      <c r="B102" s="211"/>
      <c r="C102" s="213"/>
      <c r="D102" s="58">
        <f>Продоскрин_Тетрациклин!K101</f>
        <v>4.7231650745759385E-2</v>
      </c>
      <c r="E102" s="199"/>
      <c r="F102" s="200"/>
      <c r="G102" s="204"/>
      <c r="H102" s="200"/>
      <c r="I102" s="199"/>
      <c r="J102" s="200"/>
      <c r="K102" s="201"/>
      <c r="L102" s="207"/>
      <c r="M102" s="208"/>
      <c r="N102" s="203"/>
      <c r="O102" s="197"/>
      <c r="P102" s="198"/>
      <c r="Q102" s="128"/>
      <c r="R102" s="128"/>
      <c r="S102" s="115"/>
      <c r="U102" s="115"/>
      <c r="V102" s="115"/>
    </row>
    <row r="103" spans="1:22" s="129" customFormat="1" ht="14.25" customHeight="1">
      <c r="A103" s="209">
        <v>36</v>
      </c>
      <c r="B103" s="211">
        <f>Продоскрин_Тетрациклин!B102</f>
        <v>0</v>
      </c>
      <c r="C103" s="212" t="s">
        <v>38</v>
      </c>
      <c r="D103" s="58">
        <f>Продоскрин_Тетрациклин!K102</f>
        <v>2.2579927121449257E-2</v>
      </c>
      <c r="E103" s="199">
        <f t="shared" si="8"/>
        <v>2.3515716652717879E-2</v>
      </c>
      <c r="F103" s="200"/>
      <c r="G103" s="204"/>
      <c r="H103" s="200">
        <f>IF(C103="Молоко, молочные смеси, мороженое",16,IF(C103="Сгущенное молоко",16,IF(C103="Масло 50%",18,IF(C103="Масло 65, 67%",18,IF(C103="Масло 70, 72,5%",18,IF(C103="Масло 75, 78%",18,IF(C103="Масло 82,5, 84%",18,IF(C103="Сыворотка",16,IF(C103="Мясо, рыба",18,IF(C103="Готовые мясные продукты, жиры, субпрод.",18,IF(C103="Кисломолочные продукты, творог",16,IF(C103="Сыр",16,IF(C103="Яйца, порошок яичный",16,IF(C103="Мед",16,))))))))))))))</f>
        <v>16</v>
      </c>
      <c r="I103" s="199">
        <f>IF(OR(D103="",D104=""),"",IF(M103=J103,"0",IF(M103=K103,"0",(0.01*H103*E103))))</f>
        <v>3.7625146644348607E-3</v>
      </c>
      <c r="J103" s="200">
        <f>IF(C103="Молоко, молочные смеси, мороженое",0.0005,IF(C103="Сгущенное молоко",0.004,IF(C103="Масло 50%",0.003,IF(C103="Масло 65, 67%",0.003,IF(C103="Масло 70, 72,5%",0.003,IF(C103="Масло 75, 78%",0.003,IF(C103="Масло 82,5, 84%",0.003,IF(C103="Сыворотка",0.003,IF(C103="Мясо, рыба",0.002,IF(C103="Готовые мясные продукты, жиры, субпрод.",0.005,IF(C103="Кисломолочные продукты, творог",0.002,IF(C103="Сыр",0.004,IF(C103="Яйца, порошок яичный",0.006,IF(C103="Мед",0.004,))))))))))))))</f>
        <v>5.0000000000000001E-4</v>
      </c>
      <c r="K103" s="201">
        <f>IF(C103="Молоко, молочные смеси, мороженое",0.018,IF(C103="Сгущенное молоко",0.072,IF(C103="Масло 50%",0.045,IF(C103="Масло 65, 67%",0.045,IF(C103="Масло 70, 72,5%",0.045,IF(C103="Масло 75, 78%",0.045,IF(C103="Масло 82,5, 84%",0.045,IF(C103="Сыворотка",0.036,IF(C103="Мясо, рыба",0.018,IF(C103="Готовые мясные продукты, жиры, субпрод.",0.036,IF(C103="Кисломолочные продукты, творог",0.018,IF(C103="Сыр",0.0432,IF(C103="Яйца, порошок яичный",0.108,IF(C103="Мед",0.09,))))))))))))))</f>
        <v>1.7999999999999999E-2</v>
      </c>
      <c r="L103" s="205" t="str">
        <f>IF(OR(D103="",D104=""),"",IF(E103&lt;=J103,"не обнаружено",IF(E103&gt;=K103,"выше диапазона",E103)))</f>
        <v>выше диапазона</v>
      </c>
      <c r="M103" s="206"/>
      <c r="N103" s="210" t="s">
        <v>37</v>
      </c>
      <c r="O103" s="196" t="str">
        <f t="shared" ref="O103" si="49">IF(OR(L103="выше диапазона",L103="не обнаружено"),"",I103)</f>
        <v/>
      </c>
      <c r="P103" s="198"/>
      <c r="Q103" s="128"/>
      <c r="R103" s="128"/>
      <c r="S103" s="115"/>
      <c r="U103" s="115"/>
      <c r="V103" s="115"/>
    </row>
    <row r="104" spans="1:22" s="129" customFormat="1" ht="14.25" customHeight="1">
      <c r="A104" s="209"/>
      <c r="B104" s="211"/>
      <c r="C104" s="213"/>
      <c r="D104" s="58">
        <f>Продоскрин_Тетрациклин!K103</f>
        <v>2.4451506183986504E-2</v>
      </c>
      <c r="E104" s="199"/>
      <c r="F104" s="200"/>
      <c r="G104" s="204"/>
      <c r="H104" s="200"/>
      <c r="I104" s="199"/>
      <c r="J104" s="200"/>
      <c r="K104" s="201"/>
      <c r="L104" s="207"/>
      <c r="M104" s="208"/>
      <c r="N104" s="203"/>
      <c r="O104" s="197"/>
      <c r="P104" s="198"/>
      <c r="Q104" s="128"/>
      <c r="R104" s="128"/>
      <c r="S104" s="115"/>
      <c r="U104" s="115"/>
      <c r="V104" s="115"/>
    </row>
    <row r="105" spans="1:22" s="129" customFormat="1" ht="14.25" customHeight="1">
      <c r="A105" s="209">
        <v>37</v>
      </c>
      <c r="B105" s="211">
        <f>Продоскрин_Тетрациклин!B104</f>
        <v>0</v>
      </c>
      <c r="C105" s="212" t="s">
        <v>74</v>
      </c>
      <c r="D105" s="58">
        <f>Продоскрин_Тетрациклин!K104</f>
        <v>2.2579927121449257E-2</v>
      </c>
      <c r="E105" s="199">
        <f t="shared" ref="E105" si="50">IF(OR(D105="",D106=""),"",(D105+D106)/2)</f>
        <v>2.3515716652717879E-2</v>
      </c>
      <c r="F105" s="200"/>
      <c r="G105" s="204"/>
      <c r="H105" s="200">
        <f>IF(C105="Молоко, молочные смеси, мороженое",16,IF(C105="Сгущенное молоко",16,IF(C105="Масло 50%",18,IF(C105="Масло 65, 67%",18,IF(C105="Масло 70, 72,5%",18,IF(C105="Масло 75, 78%",18,IF(C105="Масло 82,5, 84%",18,IF(C105="Сыворотка",16,IF(C105="Мясо, рыба",18,IF(C105="Готовые мясные продукты, жиры, субпрод.",18,IF(C105="Кисломолочные продукты, творог",16,IF(C105="Сыр",16,IF(C105="Яйца, порошок яичный",16,IF(C105="Мед",16,))))))))))))))</f>
        <v>18</v>
      </c>
      <c r="I105" s="199">
        <f>IF(OR(D105="",D106=""),"",IF(M105=J105,"0",IF(M105=K105,"0",(0.01*H105*E105))))</f>
        <v>4.2328289974892181E-3</v>
      </c>
      <c r="J105" s="200">
        <f>IF(C105="Молоко, молочные смеси, мороженое",0.0005,IF(C105="Сгущенное молоко",0.004,IF(C105="Масло 50%",0.003,IF(C105="Масло 65, 67%",0.003,IF(C105="Масло 70, 72,5%",0.003,IF(C105="Масло 75, 78%",0.003,IF(C105="Масло 82,5, 84%",0.003,IF(C105="Сыворотка",0.003,IF(C105="Мясо, рыба",0.002,IF(C105="Готовые мясные продукты, жиры, субпрод.",0.005,IF(C105="Кисломолочные продукты, творог",0.002,IF(C105="Сыр",0.004,IF(C105="Яйца, порошок яичный",0.006,IF(C105="Мед",0.004,))))))))))))))</f>
        <v>3.0000000000000001E-3</v>
      </c>
      <c r="K105" s="201">
        <f>IF(C105="Молоко, молочные смеси, мороженое",0.018,IF(C105="Сгущенное молоко",0.072,IF(C105="Масло 50%",0.045,IF(C105="Масло 65, 67%",0.045,IF(C105="Масло 70, 72,5%",0.045,IF(C105="Масло 75, 78%",0.045,IF(C105="Масло 82,5, 84%",0.045,IF(C105="Сыворотка",0.036,IF(C105="Мясо, рыба",0.018,IF(C105="Готовые мясные продукты, жиры, субпрод.",0.036,IF(C105="Кисломолочные продукты, творог",0.018,IF(C105="Сыр",0.0432,IF(C105="Яйца, порошок яичный",0.108,IF(C105="Мед",0.09,))))))))))))))</f>
        <v>4.4999999999999998E-2</v>
      </c>
      <c r="L105" s="205">
        <f>IF(OR(D105="",D106=""),"",IF(E105&lt;=J105,"не обнаружено",IF(E105&gt;=K105,"выше диапазона",E105)))</f>
        <v>2.3515716652717879E-2</v>
      </c>
      <c r="M105" s="206"/>
      <c r="N105" s="210" t="s">
        <v>37</v>
      </c>
      <c r="O105" s="196">
        <f t="shared" ref="O105" si="51">IF(OR(L105="выше диапазона",L105="не обнаружено"),"",I105)</f>
        <v>4.2328289974892181E-3</v>
      </c>
      <c r="P105" s="198"/>
      <c r="Q105" s="128"/>
      <c r="R105" s="128"/>
      <c r="S105" s="115"/>
      <c r="U105" s="115"/>
      <c r="V105" s="115"/>
    </row>
    <row r="106" spans="1:22" s="129" customFormat="1" ht="14.25" customHeight="1">
      <c r="A106" s="209"/>
      <c r="B106" s="211"/>
      <c r="C106" s="213"/>
      <c r="D106" s="58">
        <f>Продоскрин_Тетрациклин!K105</f>
        <v>2.4451506183986504E-2</v>
      </c>
      <c r="E106" s="199"/>
      <c r="F106" s="200"/>
      <c r="G106" s="204"/>
      <c r="H106" s="200"/>
      <c r="I106" s="199"/>
      <c r="J106" s="200"/>
      <c r="K106" s="201"/>
      <c r="L106" s="207"/>
      <c r="M106" s="208"/>
      <c r="N106" s="203"/>
      <c r="O106" s="197"/>
      <c r="P106" s="198"/>
      <c r="Q106" s="128"/>
      <c r="R106" s="128"/>
      <c r="S106" s="115"/>
      <c r="U106" s="115"/>
      <c r="V106" s="115"/>
    </row>
    <row r="107" spans="1:22" s="129" customFormat="1" ht="14.25" customHeight="1">
      <c r="A107" s="209">
        <v>38</v>
      </c>
      <c r="B107" s="211">
        <f>Продоскрин_Тетрациклин!B106</f>
        <v>0</v>
      </c>
      <c r="C107" s="212" t="s">
        <v>38</v>
      </c>
      <c r="D107" s="58">
        <f>Продоскрин_Тетрациклин!K106</f>
        <v>2.2579927121449257E-2</v>
      </c>
      <c r="E107" s="199">
        <f t="shared" ref="E107:E113" si="52">IF(OR(D107="",D108=""),"",(D107+D108)/2)</f>
        <v>2.3515716652717879E-2</v>
      </c>
      <c r="F107" s="200"/>
      <c r="G107" s="204"/>
      <c r="H107" s="200">
        <f>IF(C107="Молоко, молочные смеси, мороженое",16,IF(C107="Сгущенное молоко",16,IF(C107="Масло 50%",18,IF(C107="Масло 65, 67%",18,IF(C107="Масло 70, 72,5%",18,IF(C107="Масло 75, 78%",18,IF(C107="Масло 82,5, 84%",18,IF(C107="Сыворотка",16,IF(C107="Мясо, рыба",18,IF(C107="Готовые мясные продукты, жиры, субпрод.",18,IF(C107="Кисломолочные продукты, творог",16,IF(C107="Сыр",16,IF(C107="Яйца, порошок яичный",16,IF(C107="Мед",16,))))))))))))))</f>
        <v>16</v>
      </c>
      <c r="I107" s="199">
        <f>IF(OR(D107="",D108=""),"",IF(M107=J107,"0",IF(M107=K107,"0",(0.01*H107*E107))))</f>
        <v>3.7625146644348607E-3</v>
      </c>
      <c r="J107" s="200">
        <f>IF(C107="Молоко, молочные смеси, мороженое",0.0005,IF(C107="Сгущенное молоко",0.004,IF(C107="Масло 50%",0.003,IF(C107="Масло 65, 67%",0.003,IF(C107="Масло 70, 72,5%",0.003,IF(C107="Масло 75, 78%",0.003,IF(C107="Масло 82,5, 84%",0.003,IF(C107="Сыворотка",0.003,IF(C107="Мясо, рыба",0.002,IF(C107="Готовые мясные продукты, жиры, субпрод.",0.005,IF(C107="Кисломолочные продукты, творог",0.002,IF(C107="Сыр",0.004,IF(C107="Яйца, порошок яичный",0.006,IF(C107="Мед",0.004,))))))))))))))</f>
        <v>5.0000000000000001E-4</v>
      </c>
      <c r="K107" s="201">
        <f>IF(C107="Молоко, молочные смеси, мороженое",0.018,IF(C107="Сгущенное молоко",0.072,IF(C107="Масло 50%",0.045,IF(C107="Масло 65, 67%",0.045,IF(C107="Масло 70, 72,5%",0.045,IF(C107="Масло 75, 78%",0.045,IF(C107="Масло 82,5, 84%",0.045,IF(C107="Сыворотка",0.036,IF(C107="Мясо, рыба",0.018,IF(C107="Готовые мясные продукты, жиры, субпрод.",0.036,IF(C107="Кисломолочные продукты, творог",0.018,IF(C107="Сыр",0.0432,IF(C107="Яйца, порошок яичный",0.108,IF(C107="Мед",0.09,))))))))))))))</f>
        <v>1.7999999999999999E-2</v>
      </c>
      <c r="L107" s="205" t="str">
        <f>IF(OR(D107="",D108=""),"",IF(E107&lt;=J107,"не обнаружено",IF(E107&gt;=K107,"выше диапазона",E107)))</f>
        <v>выше диапазона</v>
      </c>
      <c r="M107" s="206"/>
      <c r="N107" s="210" t="s">
        <v>37</v>
      </c>
      <c r="O107" s="196" t="str">
        <f t="shared" ref="O107" si="53">IF(OR(L107="выше диапазона",L107="не обнаружено"),"",I107)</f>
        <v/>
      </c>
      <c r="P107" s="198"/>
      <c r="Q107" s="128"/>
      <c r="R107" s="128"/>
      <c r="S107" s="115"/>
      <c r="U107" s="115"/>
      <c r="V107" s="115"/>
    </row>
    <row r="108" spans="1:22" s="129" customFormat="1" ht="14.25" customHeight="1">
      <c r="A108" s="209"/>
      <c r="B108" s="211"/>
      <c r="C108" s="213"/>
      <c r="D108" s="58">
        <f>Продоскрин_Тетрациклин!K107</f>
        <v>2.4451506183986504E-2</v>
      </c>
      <c r="E108" s="199"/>
      <c r="F108" s="200"/>
      <c r="G108" s="204"/>
      <c r="H108" s="200"/>
      <c r="I108" s="199"/>
      <c r="J108" s="200"/>
      <c r="K108" s="201"/>
      <c r="L108" s="207"/>
      <c r="M108" s="208"/>
      <c r="N108" s="203"/>
      <c r="O108" s="197"/>
      <c r="P108" s="198"/>
      <c r="Q108" s="128"/>
      <c r="R108" s="128"/>
      <c r="S108" s="115"/>
      <c r="U108" s="115"/>
      <c r="V108" s="115"/>
    </row>
    <row r="109" spans="1:22" s="129" customFormat="1" ht="14.25" customHeight="1">
      <c r="A109" s="209">
        <v>39</v>
      </c>
      <c r="B109" s="211">
        <f>Продоскрин_Тетрациклин!B108</f>
        <v>0</v>
      </c>
      <c r="C109" s="212" t="s">
        <v>74</v>
      </c>
      <c r="D109" s="58">
        <f>Продоскрин_Тетрациклин!K108</f>
        <v>2.2579927121449257E-2</v>
      </c>
      <c r="E109" s="199">
        <f t="shared" ref="E109:E115" si="54">IF(OR(D109="",D110=""),"",(D109+D110)/2)</f>
        <v>2.3515716652717879E-2</v>
      </c>
      <c r="F109" s="200"/>
      <c r="G109" s="204"/>
      <c r="H109" s="200">
        <f>IF(C109="Молоко, молочные смеси, мороженое",16,IF(C109="Сгущенное молоко",16,IF(C109="Масло 50%",18,IF(C109="Масло 65, 67%",18,IF(C109="Масло 70, 72,5%",18,IF(C109="Масло 75, 78%",18,IF(C109="Масло 82,5, 84%",18,IF(C109="Сыворотка",16,IF(C109="Мясо, рыба",18,IF(C109="Готовые мясные продукты, жиры, субпрод.",18,IF(C109="Кисломолочные продукты, творог",16,IF(C109="Сыр",16,IF(C109="Яйца, порошок яичный",16,IF(C109="Мед",16,))))))))))))))</f>
        <v>18</v>
      </c>
      <c r="I109" s="199">
        <f>IF(OR(D109="",D110=""),"",IF(M109=J109,"0",IF(M109=K109,"0",(0.01*H109*E109))))</f>
        <v>4.2328289974892181E-3</v>
      </c>
      <c r="J109" s="200">
        <f>IF(C109="Молоко, молочные смеси, мороженое",0.0005,IF(C109="Сгущенное молоко",0.004,IF(C109="Масло 50%",0.003,IF(C109="Масло 65, 67%",0.003,IF(C109="Масло 70, 72,5%",0.003,IF(C109="Масло 75, 78%",0.003,IF(C109="Масло 82,5, 84%",0.003,IF(C109="Сыворотка",0.003,IF(C109="Мясо, рыба",0.002,IF(C109="Готовые мясные продукты, жиры, субпрод.",0.005,IF(C109="Кисломолочные продукты, творог",0.002,IF(C109="Сыр",0.004,IF(C109="Яйца, порошок яичный",0.006,IF(C109="Мед",0.004,))))))))))))))</f>
        <v>3.0000000000000001E-3</v>
      </c>
      <c r="K109" s="201">
        <f>IF(C109="Молоко, молочные смеси, мороженое",0.018,IF(C109="Сгущенное молоко",0.072,IF(C109="Масло 50%",0.045,IF(C109="Масло 65, 67%",0.045,IF(C109="Масло 70, 72,5%",0.045,IF(C109="Масло 75, 78%",0.045,IF(C109="Масло 82,5, 84%",0.045,IF(C109="Сыворотка",0.036,IF(C109="Мясо, рыба",0.018,IF(C109="Готовые мясные продукты, жиры, субпрод.",0.036,IF(C109="Кисломолочные продукты, творог",0.018,IF(C109="Сыр",0.0432,IF(C109="Яйца, порошок яичный",0.108,IF(C109="Мед",0.09,))))))))))))))</f>
        <v>4.4999999999999998E-2</v>
      </c>
      <c r="L109" s="205">
        <f>IF(OR(D109="",D110=""),"",IF(E109&lt;=J109,"не обнаружено",IF(E109&gt;=K109,"выше диапазона",E109)))</f>
        <v>2.3515716652717879E-2</v>
      </c>
      <c r="M109" s="206"/>
      <c r="N109" s="210" t="s">
        <v>37</v>
      </c>
      <c r="O109" s="196">
        <f t="shared" ref="O109" si="55">IF(OR(L109="выше диапазона",L109="не обнаружено"),"",I109)</f>
        <v>4.2328289974892181E-3</v>
      </c>
      <c r="P109" s="198"/>
      <c r="Q109" s="128"/>
      <c r="R109" s="128"/>
      <c r="S109" s="115"/>
      <c r="U109" s="115"/>
      <c r="V109" s="115"/>
    </row>
    <row r="110" spans="1:22" s="129" customFormat="1" ht="14.25" customHeight="1">
      <c r="A110" s="209"/>
      <c r="B110" s="211"/>
      <c r="C110" s="213"/>
      <c r="D110" s="58">
        <f>Продоскрин_Тетрациклин!K109</f>
        <v>2.4451506183986504E-2</v>
      </c>
      <c r="E110" s="199"/>
      <c r="F110" s="200"/>
      <c r="G110" s="204"/>
      <c r="H110" s="200"/>
      <c r="I110" s="199"/>
      <c r="J110" s="200"/>
      <c r="K110" s="201"/>
      <c r="L110" s="207"/>
      <c r="M110" s="208"/>
      <c r="N110" s="203"/>
      <c r="O110" s="197"/>
      <c r="P110" s="198"/>
      <c r="Q110" s="128"/>
      <c r="R110" s="128"/>
      <c r="S110" s="115"/>
      <c r="U110" s="115"/>
      <c r="V110" s="115"/>
    </row>
    <row r="111" spans="1:22" s="129" customFormat="1" ht="14.25" customHeight="1">
      <c r="A111" s="209">
        <v>40</v>
      </c>
      <c r="B111" s="211">
        <f>Продоскрин_Тетрациклин!B110</f>
        <v>0</v>
      </c>
      <c r="C111" s="212" t="s">
        <v>38</v>
      </c>
      <c r="D111" s="58">
        <f>Продоскрин_Тетрациклин!K110</f>
        <v>2.2579927121449257E-2</v>
      </c>
      <c r="E111" s="199">
        <f t="shared" ref="E111" si="56">IF(OR(D111="",D112=""),"",(D111+D112)/2)</f>
        <v>2.3515716652717879E-2</v>
      </c>
      <c r="F111" s="200"/>
      <c r="G111" s="204"/>
      <c r="H111" s="200">
        <f>IF(C111="Молоко, молочные смеси, мороженое",16,IF(C111="Сгущенное молоко",16,IF(C111="Масло 50%",18,IF(C111="Масло 65, 67%",18,IF(C111="Масло 70, 72,5%",18,IF(C111="Масло 75, 78%",18,IF(C111="Масло 82,5, 84%",18,IF(C111="Сыворотка",16,IF(C111="Мясо, рыба",18,IF(C111="Готовые мясные продукты, жиры, субпрод.",18,IF(C111="Кисломолочные продукты, творог",16,IF(C111="Сыр",16,IF(C111="Яйца, порошок яичный",16,IF(C111="Мед",16,))))))))))))))</f>
        <v>16</v>
      </c>
      <c r="I111" s="199">
        <f>IF(OR(D111="",D112=""),"",IF(M111=J111,"0",IF(M111=K111,"0",(0.01*H111*E111))))</f>
        <v>3.7625146644348607E-3</v>
      </c>
      <c r="J111" s="200">
        <f>IF(C111="Молоко, молочные смеси, мороженое",0.0005,IF(C111="Сгущенное молоко",0.004,IF(C111="Масло 50%",0.003,IF(C111="Масло 65, 67%",0.003,IF(C111="Масло 70, 72,5%",0.003,IF(C111="Масло 75, 78%",0.003,IF(C111="Масло 82,5, 84%",0.003,IF(C111="Сыворотка",0.003,IF(C111="Мясо, рыба",0.002,IF(C111="Готовые мясные продукты, жиры, субпрод.",0.005,IF(C111="Кисломолочные продукты, творог",0.002,IF(C111="Сыр",0.004,IF(C111="Яйца, порошок яичный",0.006,IF(C111="Мед",0.004,))))))))))))))</f>
        <v>5.0000000000000001E-4</v>
      </c>
      <c r="K111" s="201">
        <f>IF(C111="Молоко, молочные смеси, мороженое",0.018,IF(C111="Сгущенное молоко",0.072,IF(C111="Масло 50%",0.045,IF(C111="Масло 65, 67%",0.045,IF(C111="Масло 70, 72,5%",0.045,IF(C111="Масло 75, 78%",0.045,IF(C111="Масло 82,5, 84%",0.045,IF(C111="Сыворотка",0.036,IF(C111="Мясо, рыба",0.018,IF(C111="Готовые мясные продукты, жиры, субпрод.",0.036,IF(C111="Кисломолочные продукты, творог",0.018,IF(C111="Сыр",0.0432,IF(C111="Яйца, порошок яичный",0.108,IF(C111="Мед",0.09,))))))))))))))</f>
        <v>1.7999999999999999E-2</v>
      </c>
      <c r="L111" s="205" t="str">
        <f>IF(OR(D111="",D112=""),"",IF(E111&lt;=J111,"не обнаружено",IF(E111&gt;=K111,"выше диапазона",E111)))</f>
        <v>выше диапазона</v>
      </c>
      <c r="M111" s="206"/>
      <c r="N111" s="210" t="s">
        <v>37</v>
      </c>
      <c r="O111" s="196" t="str">
        <f t="shared" ref="O111" si="57">IF(OR(L111="выше диапазона",L111="не обнаружено"),"",I111)</f>
        <v/>
      </c>
      <c r="P111" s="198"/>
      <c r="Q111" s="128"/>
      <c r="R111" s="128"/>
      <c r="S111" s="115"/>
      <c r="U111" s="115"/>
      <c r="V111" s="115"/>
    </row>
    <row r="112" spans="1:22" s="129" customFormat="1" ht="14.25" customHeight="1">
      <c r="A112" s="209"/>
      <c r="B112" s="211"/>
      <c r="C112" s="213"/>
      <c r="D112" s="58">
        <f>Продоскрин_Тетрациклин!K111</f>
        <v>2.4451506183986504E-2</v>
      </c>
      <c r="E112" s="199"/>
      <c r="F112" s="200"/>
      <c r="G112" s="204"/>
      <c r="H112" s="200"/>
      <c r="I112" s="199"/>
      <c r="J112" s="200"/>
      <c r="K112" s="201"/>
      <c r="L112" s="207"/>
      <c r="M112" s="208"/>
      <c r="N112" s="203"/>
      <c r="O112" s="197"/>
      <c r="P112" s="198"/>
      <c r="Q112" s="128"/>
      <c r="R112" s="128"/>
      <c r="S112" s="115"/>
      <c r="U112" s="115"/>
      <c r="V112" s="115"/>
    </row>
    <row r="113" spans="1:22" s="129" customFormat="1" ht="14.25" customHeight="1">
      <c r="A113" s="209">
        <v>41</v>
      </c>
      <c r="B113" s="211">
        <f>Продоскрин_Тетрациклин!B112</f>
        <v>0</v>
      </c>
      <c r="C113" s="212" t="s">
        <v>38</v>
      </c>
      <c r="D113" s="58">
        <f>Продоскрин_Тетрациклин!K112</f>
        <v>2.2579927121449257E-2</v>
      </c>
      <c r="E113" s="199">
        <f t="shared" si="52"/>
        <v>2.3515716652717879E-2</v>
      </c>
      <c r="F113" s="200"/>
      <c r="G113" s="204"/>
      <c r="H113" s="200">
        <f>IF(C113="Молоко, молочные смеси, мороженое",16,IF(C113="Сгущенное молоко",16,IF(C113="Масло 50%",18,IF(C113="Масло 65, 67%",18,IF(C113="Масло 70, 72,5%",18,IF(C113="Масло 75, 78%",18,IF(C113="Масло 82,5, 84%",18,IF(C113="Сыворотка",16,IF(C113="Мясо, рыба",18,IF(C113="Готовые мясные продукты, жиры, субпрод.",18,IF(C113="Кисломолочные продукты, творог",16,IF(C113="Сыр",16,IF(C113="Яйца, порошок яичный",16,IF(C113="Мед",16,))))))))))))))</f>
        <v>16</v>
      </c>
      <c r="I113" s="199">
        <f>IF(OR(D113="",D114=""),"",IF(M113=J113,"0",IF(M113=K113,"0",(0.01*H113*E113))))</f>
        <v>3.7625146644348607E-3</v>
      </c>
      <c r="J113" s="200">
        <f>IF(C113="Молоко, молочные смеси, мороженое",0.0005,IF(C113="Сгущенное молоко",0.004,IF(C113="Масло 50%",0.003,IF(C113="Масло 65, 67%",0.003,IF(C113="Масло 70, 72,5%",0.003,IF(C113="Масло 75, 78%",0.003,IF(C113="Масло 82,5, 84%",0.003,IF(C113="Сыворотка",0.003,IF(C113="Мясо, рыба",0.002,IF(C113="Готовые мясные продукты, жиры, субпрод.",0.005,IF(C113="Кисломолочные продукты, творог",0.002,IF(C113="Сыр",0.004,IF(C113="Яйца, порошок яичный",0.006,IF(C113="Мед",0.004,))))))))))))))</f>
        <v>5.0000000000000001E-4</v>
      </c>
      <c r="K113" s="201">
        <f>IF(C113="Молоко, молочные смеси, мороженое",0.018,IF(C113="Сгущенное молоко",0.072,IF(C113="Масло 50%",0.045,IF(C113="Масло 65, 67%",0.045,IF(C113="Масло 70, 72,5%",0.045,IF(C113="Масло 75, 78%",0.045,IF(C113="Масло 82,5, 84%",0.045,IF(C113="Сыворотка",0.036,IF(C113="Мясо, рыба",0.018,IF(C113="Готовые мясные продукты, жиры, субпрод.",0.036,IF(C113="Кисломолочные продукты, творог",0.018,IF(C113="Сыр",0.0432,IF(C113="Яйца, порошок яичный",0.108,IF(C113="Мед",0.09,))))))))))))))</f>
        <v>1.7999999999999999E-2</v>
      </c>
      <c r="L113" s="205" t="str">
        <f>IF(OR(D113="",D114=""),"",IF(E113&lt;=J113,"не обнаружено",IF(E113&gt;=K113,"выше диапазона",E113)))</f>
        <v>выше диапазона</v>
      </c>
      <c r="M113" s="206"/>
      <c r="N113" s="210" t="s">
        <v>37</v>
      </c>
      <c r="O113" s="196" t="str">
        <f t="shared" ref="O113" si="58">IF(OR(L113="выше диапазона",L113="не обнаружено"),"",I113)</f>
        <v/>
      </c>
      <c r="P113" s="198"/>
      <c r="Q113" s="128"/>
      <c r="R113" s="128"/>
      <c r="S113" s="115"/>
      <c r="U113" s="115"/>
      <c r="V113" s="115"/>
    </row>
    <row r="114" spans="1:22" s="129" customFormat="1" ht="14.25" customHeight="1">
      <c r="A114" s="209"/>
      <c r="B114" s="211"/>
      <c r="C114" s="213"/>
      <c r="D114" s="58">
        <f>Продоскрин_Тетрациклин!K113</f>
        <v>2.4451506183986504E-2</v>
      </c>
      <c r="E114" s="199"/>
      <c r="F114" s="200"/>
      <c r="G114" s="204"/>
      <c r="H114" s="200"/>
      <c r="I114" s="199"/>
      <c r="J114" s="200"/>
      <c r="K114" s="201"/>
      <c r="L114" s="207"/>
      <c r="M114" s="208"/>
      <c r="N114" s="203"/>
      <c r="O114" s="197"/>
      <c r="P114" s="198"/>
      <c r="Q114" s="128"/>
      <c r="R114" s="128"/>
      <c r="S114" s="115"/>
      <c r="U114" s="115"/>
      <c r="V114" s="115"/>
    </row>
    <row r="115" spans="1:22" s="129" customFormat="1" ht="14.25" customHeight="1">
      <c r="A115" s="209">
        <v>42</v>
      </c>
      <c r="B115" s="211">
        <f>Продоскрин_Тетрациклин!B114</f>
        <v>0</v>
      </c>
      <c r="C115" s="212" t="s">
        <v>38</v>
      </c>
      <c r="D115" s="58">
        <f>Продоскрин_Тетрациклин!K114</f>
        <v>1.0838365018295644E-2</v>
      </c>
      <c r="E115" s="199">
        <f t="shared" si="54"/>
        <v>1.1287543993304582E-2</v>
      </c>
      <c r="F115" s="200"/>
      <c r="G115" s="204"/>
      <c r="H115" s="200">
        <f>IF(C115="Молоко, молочные смеси, мороженое",16,IF(C115="Сгущенное молоко",16,IF(C115="Масло 50%",18,IF(C115="Масло 65, 67%",18,IF(C115="Масло 70, 72,5%",18,IF(C115="Масло 75, 78%",18,IF(C115="Масло 82,5, 84%",18,IF(C115="Сыворотка",16,IF(C115="Мясо, рыба",18,IF(C115="Готовые мясные продукты, жиры, субпрод.",18,IF(C115="Кисломолочные продукты, творог",16,IF(C115="Сыр",16,IF(C115="Яйца, порошок яичный",16,IF(C115="Мед",16,))))))))))))))</f>
        <v>16</v>
      </c>
      <c r="I115" s="199">
        <f>IF(OR(D115="",D116=""),"",IF(M115=J115,"0",IF(M115=K115,"0",(0.01*H115*E115))))</f>
        <v>1.8060070389287332E-3</v>
      </c>
      <c r="J115" s="200">
        <f>IF(C115="Молоко, молочные смеси, мороженое",0.0005,IF(C115="Сгущенное молоко",0.004,IF(C115="Масло 50%",0.003,IF(C115="Масло 65, 67%",0.003,IF(C115="Масло 70, 72,5%",0.003,IF(C115="Масло 75, 78%",0.003,IF(C115="Масло 82,5, 84%",0.003,IF(C115="Сыворотка",0.003,IF(C115="Мясо, рыба",0.002,IF(C115="Готовые мясные продукты, жиры, субпрод.",0.005,IF(C115="Кисломолочные продукты, творог",0.002,IF(C115="Сыр",0.004,IF(C115="Яйца, порошок яичный",0.006,IF(C115="Мед",0.004,))))))))))))))</f>
        <v>5.0000000000000001E-4</v>
      </c>
      <c r="K115" s="201">
        <f>IF(C115="Молоко, молочные смеси, мороженое",0.018,IF(C115="Сгущенное молоко",0.072,IF(C115="Масло 50%",0.045,IF(C115="Масло 65, 67%",0.045,IF(C115="Масло 70, 72,5%",0.045,IF(C115="Масло 75, 78%",0.045,IF(C115="Масло 82,5, 84%",0.045,IF(C115="Сыворотка",0.036,IF(C115="Мясо, рыба",0.018,IF(C115="Готовые мясные продукты, жиры, субпрод.",0.036,IF(C115="Кисломолочные продукты, творог",0.018,IF(C115="Сыр",0.0432,IF(C115="Яйца, порошок яичный",0.108,IF(C115="Мед",0.09,))))))))))))))</f>
        <v>1.7999999999999999E-2</v>
      </c>
      <c r="L115" s="205">
        <f>IF(OR(D115="",D116=""),"",IF(E115&lt;=J115,"не обнаружено",IF(E115&gt;=K115,"выше диапазона",E115)))</f>
        <v>1.1287543993304582E-2</v>
      </c>
      <c r="M115" s="206"/>
      <c r="N115" s="210" t="s">
        <v>37</v>
      </c>
      <c r="O115" s="196">
        <f t="shared" ref="O115" si="59">IF(OR(L115="выше диапазона",L115="не обнаружено"),"",I115)</f>
        <v>1.8060070389287332E-3</v>
      </c>
      <c r="P115" s="198"/>
      <c r="Q115" s="128"/>
      <c r="R115" s="128"/>
      <c r="S115" s="115"/>
      <c r="U115" s="115"/>
      <c r="V115" s="115"/>
    </row>
    <row r="116" spans="1:22" s="129" customFormat="1" ht="14.25" customHeight="1">
      <c r="A116" s="209"/>
      <c r="B116" s="211"/>
      <c r="C116" s="213"/>
      <c r="D116" s="58">
        <f>Продоскрин_Тетрациклин!K115</f>
        <v>1.1736722968313521E-2</v>
      </c>
      <c r="E116" s="199"/>
      <c r="F116" s="200"/>
      <c r="G116" s="204"/>
      <c r="H116" s="200"/>
      <c r="I116" s="199"/>
      <c r="J116" s="200"/>
      <c r="K116" s="201"/>
      <c r="L116" s="207"/>
      <c r="M116" s="208"/>
      <c r="N116" s="203"/>
      <c r="O116" s="197"/>
      <c r="P116" s="198"/>
      <c r="Q116" s="128"/>
      <c r="R116" s="128"/>
      <c r="S116" s="115"/>
      <c r="U116" s="115"/>
      <c r="V116" s="115"/>
    </row>
    <row r="117" spans="1:22" s="138" customFormat="1" ht="14.25" customHeight="1">
      <c r="A117" s="130"/>
      <c r="B117" s="131"/>
      <c r="C117" s="132"/>
      <c r="D117" s="133"/>
      <c r="E117" s="134"/>
      <c r="F117" s="135"/>
      <c r="G117" s="136"/>
      <c r="H117" s="135"/>
      <c r="I117" s="137"/>
      <c r="J117" s="135"/>
      <c r="K117" s="135"/>
      <c r="L117" s="219"/>
      <c r="M117" s="219"/>
      <c r="N117" s="130"/>
      <c r="O117" s="137"/>
      <c r="P117" s="59"/>
      <c r="S117" s="114"/>
      <c r="U117" s="114"/>
      <c r="V117" s="114"/>
    </row>
    <row r="118" spans="1:22" s="138" customFormat="1" ht="14.25" customHeight="1">
      <c r="A118" s="222"/>
      <c r="B118" s="223"/>
      <c r="C118" s="224"/>
      <c r="D118" s="133"/>
      <c r="E118" s="216"/>
      <c r="F118" s="217"/>
      <c r="G118" s="218"/>
      <c r="H118" s="217"/>
      <c r="I118" s="221"/>
      <c r="J118" s="217"/>
      <c r="K118" s="217"/>
      <c r="L118" s="221"/>
      <c r="M118" s="221"/>
      <c r="N118" s="222"/>
      <c r="O118" s="221"/>
      <c r="P118" s="220"/>
      <c r="S118" s="114"/>
      <c r="U118" s="114"/>
      <c r="V118" s="114"/>
    </row>
    <row r="119" spans="1:22" s="138" customFormat="1" ht="14.25" customHeight="1">
      <c r="A119" s="222"/>
      <c r="B119" s="223"/>
      <c r="C119" s="224"/>
      <c r="D119" s="133"/>
      <c r="E119" s="216"/>
      <c r="F119" s="217"/>
      <c r="G119" s="218"/>
      <c r="H119" s="217"/>
      <c r="I119" s="221"/>
      <c r="J119" s="217"/>
      <c r="K119" s="217"/>
      <c r="L119" s="221"/>
      <c r="M119" s="221"/>
      <c r="N119" s="222"/>
      <c r="O119" s="221"/>
      <c r="P119" s="220"/>
      <c r="S119" s="114"/>
      <c r="U119" s="114"/>
      <c r="V119" s="114"/>
    </row>
    <row r="120" spans="1:22" s="138" customFormat="1" ht="14.25" customHeight="1">
      <c r="A120" s="222"/>
      <c r="B120" s="223"/>
      <c r="C120" s="224"/>
      <c r="D120" s="133"/>
      <c r="E120" s="216"/>
      <c r="F120" s="217"/>
      <c r="G120" s="218"/>
      <c r="H120" s="217"/>
      <c r="I120" s="221"/>
      <c r="J120" s="217"/>
      <c r="K120" s="217"/>
      <c r="L120" s="221"/>
      <c r="M120" s="221"/>
      <c r="N120" s="222"/>
      <c r="O120" s="221"/>
      <c r="P120" s="220"/>
      <c r="S120" s="114"/>
      <c r="U120" s="114"/>
      <c r="V120" s="114"/>
    </row>
    <row r="121" spans="1:22" s="138" customFormat="1" ht="14.25" customHeight="1">
      <c r="A121" s="222"/>
      <c r="B121" s="223"/>
      <c r="C121" s="224"/>
      <c r="D121" s="133"/>
      <c r="E121" s="216"/>
      <c r="F121" s="217"/>
      <c r="G121" s="218"/>
      <c r="H121" s="217"/>
      <c r="I121" s="221"/>
      <c r="J121" s="217"/>
      <c r="K121" s="217"/>
      <c r="L121" s="221"/>
      <c r="M121" s="221"/>
      <c r="N121" s="222"/>
      <c r="O121" s="221"/>
      <c r="P121" s="220"/>
      <c r="S121" s="114"/>
      <c r="U121" s="114"/>
      <c r="V121" s="114"/>
    </row>
    <row r="122" spans="1:22" s="138" customFormat="1" ht="14.25" customHeight="1">
      <c r="A122" s="222"/>
      <c r="B122" s="223"/>
      <c r="C122" s="224"/>
      <c r="D122" s="133"/>
      <c r="E122" s="216"/>
      <c r="F122" s="217"/>
      <c r="G122" s="218"/>
      <c r="H122" s="217"/>
      <c r="I122" s="221"/>
      <c r="J122" s="217"/>
      <c r="K122" s="217"/>
      <c r="L122" s="221"/>
      <c r="M122" s="221"/>
      <c r="N122" s="222"/>
      <c r="O122" s="221"/>
      <c r="P122" s="220"/>
      <c r="S122" s="114"/>
      <c r="U122" s="114"/>
      <c r="V122" s="114"/>
    </row>
    <row r="123" spans="1:22" s="138" customFormat="1" ht="14.25" customHeight="1">
      <c r="A123" s="222"/>
      <c r="B123" s="223"/>
      <c r="C123" s="224"/>
      <c r="D123" s="133"/>
      <c r="E123" s="216"/>
      <c r="F123" s="217"/>
      <c r="G123" s="218"/>
      <c r="H123" s="217"/>
      <c r="I123" s="221"/>
      <c r="J123" s="217"/>
      <c r="K123" s="217"/>
      <c r="L123" s="221"/>
      <c r="M123" s="221"/>
      <c r="N123" s="222"/>
      <c r="O123" s="221"/>
      <c r="P123" s="220"/>
      <c r="S123" s="114"/>
      <c r="U123" s="114"/>
      <c r="V123" s="114"/>
    </row>
    <row r="124" spans="1:22" s="138" customFormat="1" ht="14.25" customHeight="1">
      <c r="A124" s="222"/>
      <c r="B124" s="223"/>
      <c r="C124" s="224"/>
      <c r="D124" s="133"/>
      <c r="E124" s="216"/>
      <c r="F124" s="217"/>
      <c r="G124" s="218"/>
      <c r="H124" s="217"/>
      <c r="I124" s="221"/>
      <c r="J124" s="217"/>
      <c r="K124" s="217"/>
      <c r="L124" s="221"/>
      <c r="M124" s="221"/>
      <c r="N124" s="222"/>
      <c r="O124" s="221"/>
      <c r="P124" s="220"/>
      <c r="S124" s="114"/>
      <c r="U124" s="114"/>
      <c r="V124" s="114"/>
    </row>
    <row r="125" spans="1:22" s="138" customFormat="1" ht="14.25" customHeight="1">
      <c r="A125" s="222"/>
      <c r="B125" s="223"/>
      <c r="C125" s="224"/>
      <c r="D125" s="133"/>
      <c r="E125" s="216"/>
      <c r="F125" s="217"/>
      <c r="G125" s="218"/>
      <c r="H125" s="217"/>
      <c r="I125" s="221"/>
      <c r="J125" s="217"/>
      <c r="K125" s="217"/>
      <c r="L125" s="221"/>
      <c r="M125" s="221"/>
      <c r="N125" s="222"/>
      <c r="O125" s="221"/>
      <c r="P125" s="220"/>
      <c r="S125" s="114"/>
      <c r="U125" s="114"/>
      <c r="V125" s="114"/>
    </row>
    <row r="126" spans="1:22" s="138" customFormat="1" ht="14.25" customHeight="1">
      <c r="A126" s="222"/>
      <c r="B126" s="223"/>
      <c r="C126" s="224"/>
      <c r="D126" s="133"/>
      <c r="E126" s="216"/>
      <c r="F126" s="217"/>
      <c r="G126" s="218"/>
      <c r="H126" s="217"/>
      <c r="I126" s="221"/>
      <c r="J126" s="217"/>
      <c r="K126" s="217"/>
      <c r="L126" s="221"/>
      <c r="M126" s="221"/>
      <c r="N126" s="222"/>
      <c r="O126" s="221"/>
      <c r="P126" s="220"/>
      <c r="S126" s="114"/>
      <c r="U126" s="114"/>
      <c r="V126" s="114"/>
    </row>
    <row r="127" spans="1:22" s="138" customFormat="1" ht="14.25" customHeight="1">
      <c r="A127" s="222"/>
      <c r="B127" s="223"/>
      <c r="C127" s="224"/>
      <c r="D127" s="133"/>
      <c r="E127" s="216"/>
      <c r="F127" s="217"/>
      <c r="G127" s="218"/>
      <c r="H127" s="217"/>
      <c r="I127" s="221"/>
      <c r="J127" s="217"/>
      <c r="K127" s="217"/>
      <c r="L127" s="221"/>
      <c r="M127" s="221"/>
      <c r="N127" s="222"/>
      <c r="O127" s="221"/>
      <c r="P127" s="220"/>
      <c r="S127" s="114"/>
      <c r="U127" s="114"/>
      <c r="V127" s="114"/>
    </row>
    <row r="128" spans="1:22" s="138" customFormat="1" ht="14.25" customHeight="1">
      <c r="A128" s="222"/>
      <c r="B128" s="223"/>
      <c r="C128" s="224"/>
      <c r="D128" s="133"/>
      <c r="E128" s="216"/>
      <c r="F128" s="217"/>
      <c r="G128" s="218"/>
      <c r="H128" s="217"/>
      <c r="I128" s="221"/>
      <c r="J128" s="217"/>
      <c r="K128" s="217"/>
      <c r="L128" s="221"/>
      <c r="M128" s="221"/>
      <c r="N128" s="222"/>
      <c r="O128" s="221"/>
      <c r="P128" s="220"/>
      <c r="S128" s="114"/>
      <c r="U128" s="114"/>
      <c r="V128" s="114"/>
    </row>
    <row r="129" spans="1:22" s="138" customFormat="1" ht="14.25" customHeight="1">
      <c r="A129" s="222"/>
      <c r="B129" s="223"/>
      <c r="C129" s="224"/>
      <c r="D129" s="133"/>
      <c r="E129" s="216"/>
      <c r="F129" s="217"/>
      <c r="G129" s="218"/>
      <c r="H129" s="217"/>
      <c r="I129" s="221"/>
      <c r="J129" s="217"/>
      <c r="K129" s="217"/>
      <c r="L129" s="221"/>
      <c r="M129" s="221"/>
      <c r="N129" s="222"/>
      <c r="O129" s="221"/>
      <c r="P129" s="220"/>
      <c r="S129" s="114"/>
      <c r="U129" s="114"/>
      <c r="V129" s="114"/>
    </row>
    <row r="130" spans="1:22" s="138" customFormat="1" ht="14.25" customHeight="1">
      <c r="A130" s="222"/>
      <c r="B130" s="223"/>
      <c r="C130" s="224"/>
      <c r="D130" s="133"/>
      <c r="E130" s="216"/>
      <c r="F130" s="217"/>
      <c r="G130" s="218"/>
      <c r="H130" s="217"/>
      <c r="I130" s="221"/>
      <c r="J130" s="217"/>
      <c r="K130" s="217"/>
      <c r="L130" s="221"/>
      <c r="M130" s="221"/>
      <c r="N130" s="222"/>
      <c r="O130" s="221"/>
      <c r="P130" s="220"/>
      <c r="S130" s="114"/>
      <c r="U130" s="114"/>
      <c r="V130" s="114"/>
    </row>
    <row r="131" spans="1:22" s="138" customFormat="1" ht="14.25" customHeight="1">
      <c r="A131" s="222"/>
      <c r="B131" s="223"/>
      <c r="C131" s="224"/>
      <c r="D131" s="133"/>
      <c r="E131" s="216"/>
      <c r="F131" s="217"/>
      <c r="G131" s="218"/>
      <c r="H131" s="217"/>
      <c r="I131" s="221"/>
      <c r="J131" s="217"/>
      <c r="K131" s="217"/>
      <c r="L131" s="221"/>
      <c r="M131" s="221"/>
      <c r="N131" s="222"/>
      <c r="O131" s="221"/>
      <c r="P131" s="220"/>
      <c r="S131" s="114"/>
      <c r="U131" s="114"/>
      <c r="V131" s="114"/>
    </row>
    <row r="132" spans="1:22" s="138" customFormat="1" ht="14.25" customHeight="1">
      <c r="A132" s="222"/>
      <c r="B132" s="223"/>
      <c r="C132" s="224"/>
      <c r="D132" s="133"/>
      <c r="E132" s="216"/>
      <c r="F132" s="217"/>
      <c r="G132" s="218"/>
      <c r="H132" s="217"/>
      <c r="I132" s="221"/>
      <c r="J132" s="217"/>
      <c r="K132" s="217"/>
      <c r="L132" s="221"/>
      <c r="M132" s="221"/>
      <c r="N132" s="222"/>
      <c r="O132" s="221"/>
      <c r="P132" s="220"/>
      <c r="S132" s="114"/>
      <c r="U132" s="114"/>
      <c r="V132" s="114"/>
    </row>
    <row r="133" spans="1:22" s="138" customFormat="1" ht="14.25" customHeight="1">
      <c r="A133" s="222"/>
      <c r="B133" s="223"/>
      <c r="C133" s="224"/>
      <c r="D133" s="133"/>
      <c r="E133" s="216"/>
      <c r="F133" s="217"/>
      <c r="G133" s="218"/>
      <c r="H133" s="217"/>
      <c r="I133" s="221"/>
      <c r="J133" s="217"/>
      <c r="K133" s="217"/>
      <c r="L133" s="221"/>
      <c r="M133" s="221"/>
      <c r="N133" s="222"/>
      <c r="O133" s="221"/>
      <c r="P133" s="220"/>
      <c r="S133" s="114"/>
      <c r="U133" s="114"/>
      <c r="V133" s="114"/>
    </row>
    <row r="134" spans="1:22" s="138" customFormat="1" ht="14.25" customHeight="1">
      <c r="A134" s="222"/>
      <c r="B134" s="223"/>
      <c r="C134" s="224"/>
      <c r="D134" s="133"/>
      <c r="E134" s="216"/>
      <c r="F134" s="217"/>
      <c r="G134" s="218"/>
      <c r="H134" s="217"/>
      <c r="I134" s="221"/>
      <c r="J134" s="217"/>
      <c r="K134" s="217"/>
      <c r="L134" s="221"/>
      <c r="M134" s="221"/>
      <c r="N134" s="222"/>
      <c r="O134" s="221"/>
      <c r="P134" s="220"/>
      <c r="S134" s="114"/>
      <c r="U134" s="114"/>
      <c r="V134" s="114"/>
    </row>
    <row r="135" spans="1:22" s="138" customFormat="1" ht="14.25" customHeight="1">
      <c r="A135" s="222"/>
      <c r="B135" s="223"/>
      <c r="C135" s="224"/>
      <c r="D135" s="133"/>
      <c r="E135" s="216"/>
      <c r="F135" s="217"/>
      <c r="G135" s="218"/>
      <c r="H135" s="217"/>
      <c r="I135" s="221"/>
      <c r="J135" s="217"/>
      <c r="K135" s="217"/>
      <c r="L135" s="221"/>
      <c r="M135" s="221"/>
      <c r="N135" s="222"/>
      <c r="O135" s="221"/>
      <c r="P135" s="220"/>
      <c r="S135" s="114"/>
      <c r="U135" s="114"/>
      <c r="V135" s="114"/>
    </row>
    <row r="136" spans="1:22" s="138" customFormat="1" ht="14.25" customHeight="1">
      <c r="A136" s="222"/>
      <c r="B136" s="223"/>
      <c r="C136" s="224"/>
      <c r="D136" s="133"/>
      <c r="E136" s="216"/>
      <c r="F136" s="217"/>
      <c r="G136" s="218"/>
      <c r="H136" s="217"/>
      <c r="I136" s="221"/>
      <c r="J136" s="217"/>
      <c r="K136" s="217"/>
      <c r="L136" s="221"/>
      <c r="M136" s="221"/>
      <c r="N136" s="222"/>
      <c r="O136" s="221"/>
      <c r="P136" s="220"/>
      <c r="S136" s="114"/>
      <c r="U136" s="114"/>
      <c r="V136" s="114"/>
    </row>
    <row r="137" spans="1:22" s="138" customFormat="1" ht="14.25" customHeight="1">
      <c r="A137" s="222"/>
      <c r="B137" s="223"/>
      <c r="C137" s="224"/>
      <c r="D137" s="133"/>
      <c r="E137" s="216"/>
      <c r="F137" s="217"/>
      <c r="G137" s="218"/>
      <c r="H137" s="217"/>
      <c r="I137" s="221"/>
      <c r="J137" s="217"/>
      <c r="K137" s="217"/>
      <c r="L137" s="221"/>
      <c r="M137" s="221"/>
      <c r="N137" s="222"/>
      <c r="O137" s="221"/>
      <c r="P137" s="220"/>
      <c r="S137" s="114"/>
      <c r="U137" s="114"/>
      <c r="V137" s="114"/>
    </row>
    <row r="138" spans="1:22" s="138" customFormat="1" ht="14.25" customHeight="1">
      <c r="A138" s="222"/>
      <c r="B138" s="223"/>
      <c r="C138" s="224"/>
      <c r="D138" s="133"/>
      <c r="E138" s="216"/>
      <c r="F138" s="217"/>
      <c r="G138" s="218"/>
      <c r="H138" s="217"/>
      <c r="I138" s="221"/>
      <c r="J138" s="217"/>
      <c r="K138" s="217"/>
      <c r="L138" s="221"/>
      <c r="M138" s="221"/>
      <c r="N138" s="222"/>
      <c r="O138" s="221"/>
      <c r="P138" s="220"/>
      <c r="S138" s="114"/>
      <c r="U138" s="114"/>
      <c r="V138" s="114"/>
    </row>
    <row r="139" spans="1:22" s="138" customFormat="1" ht="14.25" customHeight="1">
      <c r="A139" s="222"/>
      <c r="B139" s="223"/>
      <c r="C139" s="224"/>
      <c r="D139" s="133"/>
      <c r="E139" s="216"/>
      <c r="F139" s="217"/>
      <c r="G139" s="218"/>
      <c r="H139" s="217"/>
      <c r="I139" s="221"/>
      <c r="J139" s="217"/>
      <c r="K139" s="217"/>
      <c r="L139" s="221"/>
      <c r="M139" s="221"/>
      <c r="N139" s="222"/>
      <c r="O139" s="221"/>
      <c r="P139" s="220"/>
      <c r="S139" s="114"/>
      <c r="U139" s="114"/>
      <c r="V139" s="114"/>
    </row>
    <row r="140" spans="1:22" s="138" customFormat="1" ht="14.25" customHeight="1">
      <c r="A140" s="222"/>
      <c r="B140" s="223"/>
      <c r="C140" s="224"/>
      <c r="D140" s="133"/>
      <c r="E140" s="216"/>
      <c r="F140" s="217"/>
      <c r="G140" s="218"/>
      <c r="H140" s="217"/>
      <c r="I140" s="221"/>
      <c r="J140" s="217"/>
      <c r="K140" s="217"/>
      <c r="L140" s="221"/>
      <c r="M140" s="221"/>
      <c r="N140" s="222"/>
      <c r="O140" s="221"/>
      <c r="P140" s="220"/>
      <c r="S140" s="114"/>
      <c r="U140" s="114"/>
      <c r="V140" s="114"/>
    </row>
    <row r="141" spans="1:22" s="138" customFormat="1" ht="14.25" customHeight="1">
      <c r="A141" s="222"/>
      <c r="B141" s="223"/>
      <c r="C141" s="224"/>
      <c r="D141" s="133"/>
      <c r="E141" s="216"/>
      <c r="F141" s="217"/>
      <c r="G141" s="218"/>
      <c r="H141" s="217"/>
      <c r="I141" s="221"/>
      <c r="J141" s="217"/>
      <c r="K141" s="217"/>
      <c r="L141" s="221"/>
      <c r="M141" s="221"/>
      <c r="N141" s="222"/>
      <c r="O141" s="221"/>
      <c r="P141" s="220"/>
      <c r="S141" s="114"/>
      <c r="U141" s="114"/>
      <c r="V141" s="114"/>
    </row>
    <row r="142" spans="1:22" s="138" customFormat="1" ht="14.25" customHeight="1">
      <c r="A142" s="222"/>
      <c r="B142" s="223"/>
      <c r="C142" s="224"/>
      <c r="D142" s="133"/>
      <c r="E142" s="216"/>
      <c r="F142" s="217"/>
      <c r="G142" s="218"/>
      <c r="H142" s="217"/>
      <c r="I142" s="221"/>
      <c r="J142" s="217"/>
      <c r="K142" s="217"/>
      <c r="L142" s="221"/>
      <c r="M142" s="221"/>
      <c r="N142" s="222"/>
      <c r="O142" s="221"/>
      <c r="P142" s="220"/>
      <c r="S142" s="114"/>
      <c r="U142" s="114"/>
      <c r="V142" s="114"/>
    </row>
    <row r="143" spans="1:22" s="138" customFormat="1" ht="14.25" customHeight="1">
      <c r="A143" s="222"/>
      <c r="B143" s="223"/>
      <c r="C143" s="224"/>
      <c r="D143" s="133"/>
      <c r="E143" s="216"/>
      <c r="F143" s="217"/>
      <c r="G143" s="218"/>
      <c r="H143" s="217"/>
      <c r="I143" s="221"/>
      <c r="J143" s="217"/>
      <c r="K143" s="217"/>
      <c r="L143" s="221"/>
      <c r="M143" s="221"/>
      <c r="N143" s="222"/>
      <c r="O143" s="221"/>
      <c r="P143" s="220"/>
      <c r="S143" s="114"/>
      <c r="U143" s="114"/>
      <c r="V143" s="114"/>
    </row>
    <row r="144" spans="1:22" s="138" customFormat="1" ht="14.25" customHeight="1">
      <c r="A144" s="222"/>
      <c r="B144" s="223"/>
      <c r="C144" s="224"/>
      <c r="D144" s="133"/>
      <c r="E144" s="216"/>
      <c r="F144" s="217"/>
      <c r="G144" s="218"/>
      <c r="H144" s="217"/>
      <c r="I144" s="221"/>
      <c r="J144" s="217"/>
      <c r="K144" s="217"/>
      <c r="L144" s="221"/>
      <c r="M144" s="221"/>
      <c r="N144" s="222"/>
      <c r="O144" s="221"/>
      <c r="P144" s="220"/>
      <c r="S144" s="114"/>
      <c r="U144" s="114"/>
      <c r="V144" s="114"/>
    </row>
    <row r="145" spans="1:22" s="138" customFormat="1" ht="14.25" customHeight="1">
      <c r="A145" s="222"/>
      <c r="B145" s="223"/>
      <c r="C145" s="224"/>
      <c r="D145" s="133"/>
      <c r="E145" s="216"/>
      <c r="F145" s="217"/>
      <c r="G145" s="218"/>
      <c r="H145" s="217"/>
      <c r="I145" s="221"/>
      <c r="J145" s="217"/>
      <c r="K145" s="217"/>
      <c r="L145" s="221"/>
      <c r="M145" s="221"/>
      <c r="N145" s="222"/>
      <c r="O145" s="221"/>
      <c r="P145" s="220"/>
      <c r="S145" s="114"/>
      <c r="U145" s="114"/>
      <c r="V145" s="114"/>
    </row>
    <row r="146" spans="1:22" s="138" customFormat="1" ht="14.25" customHeight="1">
      <c r="A146" s="222"/>
      <c r="B146" s="223"/>
      <c r="C146" s="224"/>
      <c r="D146" s="133"/>
      <c r="E146" s="216"/>
      <c r="F146" s="217"/>
      <c r="G146" s="218"/>
      <c r="H146" s="217"/>
      <c r="I146" s="221"/>
      <c r="J146" s="217"/>
      <c r="K146" s="217"/>
      <c r="L146" s="221"/>
      <c r="M146" s="221"/>
      <c r="N146" s="222"/>
      <c r="O146" s="221"/>
      <c r="P146" s="220"/>
      <c r="S146" s="114"/>
      <c r="U146" s="114"/>
      <c r="V146" s="114"/>
    </row>
    <row r="147" spans="1:22" s="138" customFormat="1" ht="14.25" customHeight="1">
      <c r="A147" s="222"/>
      <c r="B147" s="223"/>
      <c r="C147" s="224"/>
      <c r="D147" s="133"/>
      <c r="E147" s="216"/>
      <c r="F147" s="217"/>
      <c r="G147" s="218"/>
      <c r="H147" s="217"/>
      <c r="I147" s="221"/>
      <c r="J147" s="217"/>
      <c r="K147" s="217"/>
      <c r="L147" s="221"/>
      <c r="M147" s="221"/>
      <c r="N147" s="222"/>
      <c r="O147" s="221"/>
      <c r="P147" s="220"/>
      <c r="S147" s="114"/>
      <c r="U147" s="114"/>
      <c r="V147" s="114"/>
    </row>
    <row r="148" spans="1:22" s="138" customFormat="1" ht="14.25" customHeight="1">
      <c r="A148" s="222"/>
      <c r="B148" s="223"/>
      <c r="C148" s="224"/>
      <c r="D148" s="133"/>
      <c r="E148" s="216"/>
      <c r="F148" s="217"/>
      <c r="G148" s="218"/>
      <c r="H148" s="217"/>
      <c r="I148" s="221"/>
      <c r="J148" s="217"/>
      <c r="K148" s="217"/>
      <c r="L148" s="221"/>
      <c r="M148" s="221"/>
      <c r="N148" s="222"/>
      <c r="O148" s="221"/>
      <c r="P148" s="220"/>
      <c r="S148" s="114"/>
      <c r="U148" s="114"/>
      <c r="V148" s="114"/>
    </row>
    <row r="149" spans="1:22" s="138" customFormat="1" ht="14.25" customHeight="1">
      <c r="A149" s="222"/>
      <c r="B149" s="223"/>
      <c r="C149" s="224"/>
      <c r="D149" s="133"/>
      <c r="E149" s="216"/>
      <c r="F149" s="217"/>
      <c r="G149" s="218"/>
      <c r="H149" s="217"/>
      <c r="I149" s="221"/>
      <c r="J149" s="217"/>
      <c r="K149" s="217"/>
      <c r="L149" s="221"/>
      <c r="M149" s="221"/>
      <c r="N149" s="222"/>
      <c r="O149" s="221"/>
      <c r="P149" s="220"/>
      <c r="S149" s="114"/>
      <c r="U149" s="114"/>
      <c r="V149" s="114"/>
    </row>
    <row r="150" spans="1:22" s="138" customFormat="1" ht="14.25" customHeight="1">
      <c r="A150" s="222"/>
      <c r="B150" s="223"/>
      <c r="C150" s="224"/>
      <c r="D150" s="133"/>
      <c r="E150" s="216"/>
      <c r="F150" s="217"/>
      <c r="G150" s="218"/>
      <c r="H150" s="217"/>
      <c r="I150" s="221"/>
      <c r="J150" s="217"/>
      <c r="K150" s="217"/>
      <c r="L150" s="221"/>
      <c r="M150" s="221"/>
      <c r="N150" s="222"/>
      <c r="O150" s="221"/>
      <c r="P150" s="220"/>
      <c r="S150" s="114"/>
      <c r="U150" s="114"/>
      <c r="V150" s="114"/>
    </row>
    <row r="151" spans="1:22" s="138" customFormat="1" ht="14.25" customHeight="1">
      <c r="A151" s="222"/>
      <c r="B151" s="223"/>
      <c r="C151" s="224"/>
      <c r="D151" s="133"/>
      <c r="E151" s="216"/>
      <c r="F151" s="217"/>
      <c r="G151" s="218"/>
      <c r="H151" s="217"/>
      <c r="I151" s="221"/>
      <c r="J151" s="217"/>
      <c r="K151" s="217"/>
      <c r="L151" s="221"/>
      <c r="M151" s="221"/>
      <c r="N151" s="222"/>
      <c r="O151" s="221"/>
      <c r="P151" s="220"/>
      <c r="S151" s="114"/>
      <c r="U151" s="114"/>
      <c r="V151" s="114"/>
    </row>
    <row r="152" spans="1:22" s="138" customFormat="1" ht="14.25" customHeight="1">
      <c r="A152" s="222"/>
      <c r="B152" s="223"/>
      <c r="C152" s="224"/>
      <c r="D152" s="133"/>
      <c r="E152" s="216"/>
      <c r="F152" s="217"/>
      <c r="G152" s="218"/>
      <c r="H152" s="217"/>
      <c r="I152" s="221"/>
      <c r="J152" s="217"/>
      <c r="K152" s="217"/>
      <c r="L152" s="221"/>
      <c r="M152" s="221"/>
      <c r="N152" s="222"/>
      <c r="O152" s="221"/>
      <c r="P152" s="220"/>
      <c r="S152" s="114"/>
      <c r="U152" s="114"/>
      <c r="V152" s="114"/>
    </row>
    <row r="153" spans="1:22" s="138" customFormat="1" ht="14.25" customHeight="1">
      <c r="A153" s="222"/>
      <c r="B153" s="223"/>
      <c r="C153" s="224"/>
      <c r="D153" s="133"/>
      <c r="E153" s="216"/>
      <c r="F153" s="217"/>
      <c r="G153" s="218"/>
      <c r="H153" s="217"/>
      <c r="I153" s="221"/>
      <c r="J153" s="217"/>
      <c r="K153" s="217"/>
      <c r="L153" s="221"/>
      <c r="M153" s="221"/>
      <c r="N153" s="222"/>
      <c r="O153" s="221"/>
      <c r="P153" s="220"/>
      <c r="S153" s="114"/>
      <c r="U153" s="114"/>
      <c r="V153" s="114"/>
    </row>
    <row r="154" spans="1:22" s="138" customFormat="1" ht="14.25" customHeight="1">
      <c r="A154" s="222"/>
      <c r="B154" s="223"/>
      <c r="C154" s="224"/>
      <c r="D154" s="133"/>
      <c r="E154" s="216"/>
      <c r="F154" s="217"/>
      <c r="G154" s="218"/>
      <c r="H154" s="217"/>
      <c r="I154" s="221"/>
      <c r="J154" s="217"/>
      <c r="K154" s="217"/>
      <c r="L154" s="221"/>
      <c r="M154" s="221"/>
      <c r="N154" s="222"/>
      <c r="O154" s="221"/>
      <c r="P154" s="220"/>
      <c r="S154" s="114"/>
      <c r="U154" s="114"/>
      <c r="V154" s="114"/>
    </row>
    <row r="155" spans="1:22" s="138" customFormat="1" ht="14.25" customHeight="1">
      <c r="A155" s="222"/>
      <c r="B155" s="223"/>
      <c r="C155" s="224"/>
      <c r="D155" s="133"/>
      <c r="E155" s="216"/>
      <c r="F155" s="217"/>
      <c r="G155" s="218"/>
      <c r="H155" s="217"/>
      <c r="I155" s="221"/>
      <c r="J155" s="217"/>
      <c r="K155" s="217"/>
      <c r="L155" s="221"/>
      <c r="M155" s="221"/>
      <c r="N155" s="222"/>
      <c r="O155" s="221"/>
      <c r="P155" s="220"/>
      <c r="S155" s="114"/>
      <c r="U155" s="114"/>
      <c r="V155" s="114"/>
    </row>
    <row r="156" spans="1:22" s="138" customFormat="1" ht="14.25" customHeight="1">
      <c r="A156" s="222"/>
      <c r="B156" s="223"/>
      <c r="C156" s="224"/>
      <c r="D156" s="133"/>
      <c r="E156" s="216"/>
      <c r="F156" s="217"/>
      <c r="G156" s="218"/>
      <c r="H156" s="217"/>
      <c r="I156" s="221"/>
      <c r="J156" s="217"/>
      <c r="K156" s="217"/>
      <c r="L156" s="221"/>
      <c r="M156" s="221"/>
      <c r="N156" s="222"/>
      <c r="O156" s="221"/>
      <c r="P156" s="220"/>
      <c r="S156" s="114"/>
      <c r="U156" s="114"/>
      <c r="V156" s="114"/>
    </row>
    <row r="157" spans="1:22" s="138" customFormat="1" ht="14.25" customHeight="1">
      <c r="A157" s="222"/>
      <c r="B157" s="223"/>
      <c r="C157" s="224"/>
      <c r="D157" s="133"/>
      <c r="E157" s="216"/>
      <c r="F157" s="217"/>
      <c r="G157" s="218"/>
      <c r="H157" s="217"/>
      <c r="I157" s="221"/>
      <c r="J157" s="217"/>
      <c r="K157" s="217"/>
      <c r="L157" s="221"/>
      <c r="M157" s="221"/>
      <c r="N157" s="222"/>
      <c r="O157" s="221"/>
      <c r="P157" s="220"/>
      <c r="S157" s="114"/>
      <c r="U157" s="114"/>
      <c r="V157" s="114"/>
    </row>
    <row r="158" spans="1:22" s="138" customFormat="1" ht="14.25" customHeight="1">
      <c r="A158" s="222"/>
      <c r="B158" s="223"/>
      <c r="C158" s="224"/>
      <c r="D158" s="133"/>
      <c r="E158" s="216"/>
      <c r="F158" s="217"/>
      <c r="G158" s="218"/>
      <c r="H158" s="217"/>
      <c r="I158" s="221"/>
      <c r="J158" s="217"/>
      <c r="K158" s="217"/>
      <c r="L158" s="221"/>
      <c r="M158" s="221"/>
      <c r="N158" s="222"/>
      <c r="O158" s="221"/>
      <c r="P158" s="220"/>
      <c r="S158" s="114"/>
      <c r="U158" s="114"/>
      <c r="V158" s="114"/>
    </row>
    <row r="159" spans="1:22" s="138" customFormat="1" ht="14.25" customHeight="1">
      <c r="A159" s="222"/>
      <c r="B159" s="223"/>
      <c r="C159" s="224"/>
      <c r="D159" s="133"/>
      <c r="E159" s="216"/>
      <c r="F159" s="217"/>
      <c r="G159" s="218"/>
      <c r="H159" s="217"/>
      <c r="I159" s="221"/>
      <c r="J159" s="217"/>
      <c r="K159" s="217"/>
      <c r="L159" s="221"/>
      <c r="M159" s="221"/>
      <c r="N159" s="222"/>
      <c r="O159" s="221"/>
      <c r="P159" s="220"/>
      <c r="S159" s="114"/>
      <c r="U159" s="114"/>
      <c r="V159" s="114"/>
    </row>
    <row r="160" spans="1:22" s="138" customFormat="1" ht="14.25" customHeight="1">
      <c r="A160" s="222"/>
      <c r="B160" s="223"/>
      <c r="C160" s="224"/>
      <c r="D160" s="133"/>
      <c r="E160" s="216"/>
      <c r="F160" s="217"/>
      <c r="G160" s="218"/>
      <c r="H160" s="217"/>
      <c r="I160" s="221"/>
      <c r="J160" s="217"/>
      <c r="K160" s="217"/>
      <c r="L160" s="221"/>
      <c r="M160" s="221"/>
      <c r="N160" s="222"/>
      <c r="O160" s="221"/>
      <c r="P160" s="220"/>
      <c r="S160" s="114"/>
      <c r="U160" s="114"/>
      <c r="V160" s="114"/>
    </row>
    <row r="161" spans="1:22" s="138" customFormat="1" ht="14.25" customHeight="1">
      <c r="A161" s="222"/>
      <c r="B161" s="223"/>
      <c r="C161" s="224"/>
      <c r="D161" s="133"/>
      <c r="E161" s="216"/>
      <c r="F161" s="217"/>
      <c r="G161" s="218"/>
      <c r="H161" s="217"/>
      <c r="I161" s="221"/>
      <c r="J161" s="217"/>
      <c r="K161" s="217"/>
      <c r="L161" s="221"/>
      <c r="M161" s="221"/>
      <c r="N161" s="222"/>
      <c r="O161" s="221"/>
      <c r="P161" s="220"/>
      <c r="S161" s="114"/>
      <c r="U161" s="114"/>
      <c r="V161" s="114"/>
    </row>
    <row r="162" spans="1:22" s="138" customFormat="1" ht="14.25" customHeight="1">
      <c r="A162" s="222"/>
      <c r="B162" s="223"/>
      <c r="C162" s="224"/>
      <c r="D162" s="133"/>
      <c r="E162" s="216"/>
      <c r="F162" s="217"/>
      <c r="G162" s="218"/>
      <c r="H162" s="217"/>
      <c r="I162" s="221"/>
      <c r="J162" s="217"/>
      <c r="K162" s="217"/>
      <c r="L162" s="221"/>
      <c r="M162" s="221"/>
      <c r="N162" s="222"/>
      <c r="O162" s="221"/>
      <c r="P162" s="220"/>
      <c r="S162" s="114"/>
      <c r="U162" s="114"/>
      <c r="V162" s="114"/>
    </row>
    <row r="163" spans="1:22" s="138" customFormat="1" ht="14.25" customHeight="1">
      <c r="A163" s="222"/>
      <c r="B163" s="223"/>
      <c r="C163" s="224"/>
      <c r="D163" s="133"/>
      <c r="E163" s="216"/>
      <c r="F163" s="217"/>
      <c r="G163" s="218"/>
      <c r="H163" s="217"/>
      <c r="I163" s="221"/>
      <c r="J163" s="217"/>
      <c r="K163" s="217"/>
      <c r="L163" s="221"/>
      <c r="M163" s="221"/>
      <c r="N163" s="222"/>
      <c r="O163" s="221"/>
      <c r="P163" s="220"/>
      <c r="S163" s="114"/>
      <c r="U163" s="114"/>
      <c r="V163" s="114"/>
    </row>
    <row r="164" spans="1:22" s="138" customFormat="1" ht="14.25" customHeight="1">
      <c r="A164" s="222"/>
      <c r="B164" s="223"/>
      <c r="C164" s="224"/>
      <c r="D164" s="133"/>
      <c r="E164" s="216"/>
      <c r="F164" s="217"/>
      <c r="G164" s="218"/>
      <c r="H164" s="217"/>
      <c r="I164" s="221"/>
      <c r="J164" s="217"/>
      <c r="K164" s="217"/>
      <c r="L164" s="221"/>
      <c r="M164" s="221"/>
      <c r="N164" s="222"/>
      <c r="O164" s="221"/>
      <c r="P164" s="220"/>
      <c r="S164" s="114"/>
      <c r="U164" s="114"/>
      <c r="V164" s="114"/>
    </row>
    <row r="165" spans="1:22" s="138" customFormat="1" ht="14.25" customHeight="1">
      <c r="A165" s="222"/>
      <c r="B165" s="223"/>
      <c r="C165" s="224"/>
      <c r="D165" s="133"/>
      <c r="E165" s="216"/>
      <c r="F165" s="217"/>
      <c r="G165" s="218"/>
      <c r="H165" s="217"/>
      <c r="I165" s="221"/>
      <c r="J165" s="217"/>
      <c r="K165" s="217"/>
      <c r="L165" s="221"/>
      <c r="M165" s="221"/>
      <c r="N165" s="222"/>
      <c r="O165" s="221"/>
      <c r="P165" s="220"/>
      <c r="S165" s="114"/>
      <c r="U165" s="114"/>
      <c r="V165" s="114"/>
    </row>
    <row r="166" spans="1:22" s="138" customFormat="1" ht="14.25" customHeight="1">
      <c r="A166" s="222"/>
      <c r="B166" s="223"/>
      <c r="C166" s="224"/>
      <c r="D166" s="133"/>
      <c r="E166" s="216"/>
      <c r="F166" s="217"/>
      <c r="G166" s="218"/>
      <c r="H166" s="217"/>
      <c r="I166" s="221"/>
      <c r="J166" s="217"/>
      <c r="K166" s="217"/>
      <c r="L166" s="221"/>
      <c r="M166" s="221"/>
      <c r="N166" s="222"/>
      <c r="O166" s="221"/>
      <c r="P166" s="220"/>
      <c r="S166" s="114"/>
      <c r="U166" s="114"/>
      <c r="V166" s="114"/>
    </row>
    <row r="167" spans="1:22" s="138" customFormat="1" ht="14.25" customHeight="1">
      <c r="A167" s="222"/>
      <c r="B167" s="223"/>
      <c r="C167" s="224"/>
      <c r="D167" s="133"/>
      <c r="E167" s="216"/>
      <c r="F167" s="217"/>
      <c r="G167" s="218"/>
      <c r="H167" s="217"/>
      <c r="I167" s="221"/>
      <c r="J167" s="217"/>
      <c r="K167" s="217"/>
      <c r="L167" s="221"/>
      <c r="M167" s="221"/>
      <c r="N167" s="222"/>
      <c r="O167" s="221"/>
      <c r="P167" s="220"/>
      <c r="S167" s="114"/>
      <c r="U167" s="114"/>
      <c r="V167" s="114"/>
    </row>
    <row r="168" spans="1:22" s="138" customFormat="1" ht="14.25" customHeight="1">
      <c r="A168" s="222"/>
      <c r="B168" s="223"/>
      <c r="C168" s="224"/>
      <c r="D168" s="133"/>
      <c r="E168" s="216"/>
      <c r="F168" s="217"/>
      <c r="G168" s="218"/>
      <c r="H168" s="217"/>
      <c r="I168" s="221"/>
      <c r="J168" s="217"/>
      <c r="K168" s="217"/>
      <c r="L168" s="221"/>
      <c r="M168" s="221"/>
      <c r="N168" s="222"/>
      <c r="O168" s="221"/>
      <c r="P168" s="220"/>
      <c r="S168" s="114"/>
      <c r="U168" s="114"/>
      <c r="V168" s="114"/>
    </row>
    <row r="169" spans="1:22" s="138" customFormat="1" ht="14.25" customHeight="1">
      <c r="A169" s="222"/>
      <c r="B169" s="223"/>
      <c r="C169" s="224"/>
      <c r="D169" s="133"/>
      <c r="E169" s="216"/>
      <c r="F169" s="217"/>
      <c r="G169" s="218"/>
      <c r="H169" s="217"/>
      <c r="I169" s="221"/>
      <c r="J169" s="217"/>
      <c r="K169" s="217"/>
      <c r="L169" s="221"/>
      <c r="M169" s="221"/>
      <c r="N169" s="222"/>
      <c r="O169" s="221"/>
      <c r="P169" s="220"/>
      <c r="S169" s="114"/>
      <c r="U169" s="114"/>
      <c r="V169" s="114"/>
    </row>
    <row r="170" spans="1:22" s="138" customFormat="1" ht="14.25" customHeight="1">
      <c r="A170" s="222"/>
      <c r="B170" s="223"/>
      <c r="C170" s="224"/>
      <c r="D170" s="133"/>
      <c r="E170" s="216"/>
      <c r="F170" s="217"/>
      <c r="G170" s="218"/>
      <c r="H170" s="217"/>
      <c r="I170" s="221"/>
      <c r="J170" s="217"/>
      <c r="K170" s="217"/>
      <c r="L170" s="221"/>
      <c r="M170" s="221"/>
      <c r="N170" s="222"/>
      <c r="O170" s="221"/>
      <c r="P170" s="220"/>
      <c r="S170" s="114"/>
      <c r="U170" s="114"/>
      <c r="V170" s="114"/>
    </row>
    <row r="171" spans="1:22" s="138" customFormat="1" ht="14.25" customHeight="1">
      <c r="A171" s="222"/>
      <c r="B171" s="223"/>
      <c r="C171" s="224"/>
      <c r="D171" s="133"/>
      <c r="E171" s="216"/>
      <c r="F171" s="217"/>
      <c r="G171" s="218"/>
      <c r="H171" s="217"/>
      <c r="I171" s="221"/>
      <c r="J171" s="217"/>
      <c r="K171" s="217"/>
      <c r="L171" s="221"/>
      <c r="M171" s="221"/>
      <c r="N171" s="222"/>
      <c r="O171" s="221"/>
      <c r="P171" s="220"/>
      <c r="S171" s="114"/>
      <c r="U171" s="114"/>
      <c r="V171" s="114"/>
    </row>
    <row r="172" spans="1:22" s="138" customFormat="1" ht="14.25" customHeight="1">
      <c r="A172" s="222"/>
      <c r="B172" s="223"/>
      <c r="C172" s="224"/>
      <c r="D172" s="133"/>
      <c r="E172" s="216"/>
      <c r="F172" s="217"/>
      <c r="G172" s="218"/>
      <c r="H172" s="217"/>
      <c r="I172" s="221"/>
      <c r="J172" s="217"/>
      <c r="K172" s="217"/>
      <c r="L172" s="221"/>
      <c r="M172" s="221"/>
      <c r="N172" s="222"/>
      <c r="O172" s="221"/>
      <c r="P172" s="220"/>
      <c r="S172" s="114"/>
      <c r="U172" s="114"/>
      <c r="V172" s="114"/>
    </row>
    <row r="173" spans="1:22" s="138" customFormat="1" ht="14.25" customHeight="1">
      <c r="A173" s="222"/>
      <c r="B173" s="223"/>
      <c r="C173" s="224"/>
      <c r="D173" s="133"/>
      <c r="E173" s="216"/>
      <c r="F173" s="217"/>
      <c r="G173" s="218"/>
      <c r="H173" s="217"/>
      <c r="I173" s="221"/>
      <c r="J173" s="217"/>
      <c r="K173" s="217"/>
      <c r="L173" s="221"/>
      <c r="M173" s="221"/>
      <c r="N173" s="222"/>
      <c r="O173" s="221"/>
      <c r="P173" s="220"/>
      <c r="S173" s="114"/>
      <c r="U173" s="114"/>
      <c r="V173" s="114"/>
    </row>
    <row r="174" spans="1:22" s="138" customFormat="1" ht="14.25" customHeight="1">
      <c r="A174" s="222"/>
      <c r="B174" s="223"/>
      <c r="C174" s="224"/>
      <c r="D174" s="133"/>
      <c r="E174" s="216"/>
      <c r="F174" s="217"/>
      <c r="G174" s="218"/>
      <c r="H174" s="217"/>
      <c r="I174" s="221"/>
      <c r="J174" s="217"/>
      <c r="K174" s="217"/>
      <c r="L174" s="221"/>
      <c r="M174" s="221"/>
      <c r="N174" s="222"/>
      <c r="O174" s="221"/>
      <c r="P174" s="220"/>
      <c r="S174" s="114"/>
      <c r="U174" s="114"/>
      <c r="V174" s="114"/>
    </row>
    <row r="175" spans="1:22" s="138" customFormat="1" ht="14.25" customHeight="1">
      <c r="A175" s="222"/>
      <c r="B175" s="223"/>
      <c r="C175" s="224"/>
      <c r="D175" s="133"/>
      <c r="E175" s="216"/>
      <c r="F175" s="217"/>
      <c r="G175" s="218"/>
      <c r="H175" s="217"/>
      <c r="I175" s="221"/>
      <c r="J175" s="217"/>
      <c r="K175" s="217"/>
      <c r="L175" s="221"/>
      <c r="M175" s="221"/>
      <c r="N175" s="222"/>
      <c r="O175" s="221"/>
      <c r="P175" s="220"/>
      <c r="S175" s="114"/>
      <c r="U175" s="114"/>
      <c r="V175" s="114"/>
    </row>
    <row r="176" spans="1:22" s="138" customFormat="1" ht="14.25" customHeight="1">
      <c r="A176" s="222"/>
      <c r="B176" s="223"/>
      <c r="C176" s="224"/>
      <c r="D176" s="133"/>
      <c r="E176" s="216"/>
      <c r="F176" s="217"/>
      <c r="G176" s="218"/>
      <c r="H176" s="217"/>
      <c r="I176" s="221"/>
      <c r="J176" s="217"/>
      <c r="K176" s="217"/>
      <c r="L176" s="221"/>
      <c r="M176" s="221"/>
      <c r="N176" s="222"/>
      <c r="O176" s="221"/>
      <c r="P176" s="220"/>
      <c r="S176" s="114"/>
      <c r="U176" s="114"/>
      <c r="V176" s="114"/>
    </row>
    <row r="177" spans="1:22" s="138" customFormat="1" ht="14.25" customHeight="1">
      <c r="A177" s="222"/>
      <c r="B177" s="223"/>
      <c r="C177" s="224"/>
      <c r="D177" s="133"/>
      <c r="E177" s="216"/>
      <c r="F177" s="217"/>
      <c r="G177" s="218"/>
      <c r="H177" s="217"/>
      <c r="I177" s="221"/>
      <c r="J177" s="217"/>
      <c r="K177" s="217"/>
      <c r="L177" s="221"/>
      <c r="M177" s="221"/>
      <c r="N177" s="222"/>
      <c r="O177" s="221"/>
      <c r="P177" s="220"/>
      <c r="S177" s="114"/>
      <c r="U177" s="114"/>
      <c r="V177" s="114"/>
    </row>
    <row r="178" spans="1:22" s="138" customFormat="1" ht="14.25" customHeight="1">
      <c r="A178" s="222"/>
      <c r="B178" s="223"/>
      <c r="C178" s="224"/>
      <c r="D178" s="133"/>
      <c r="E178" s="216"/>
      <c r="F178" s="217"/>
      <c r="G178" s="218"/>
      <c r="H178" s="217"/>
      <c r="I178" s="221"/>
      <c r="J178" s="217"/>
      <c r="K178" s="217"/>
      <c r="L178" s="221"/>
      <c r="M178" s="221"/>
      <c r="N178" s="222"/>
      <c r="O178" s="221"/>
      <c r="P178" s="220"/>
      <c r="S178" s="114"/>
      <c r="U178" s="114"/>
      <c r="V178" s="114"/>
    </row>
    <row r="179" spans="1:22" s="138" customFormat="1" ht="14.25" customHeight="1">
      <c r="A179" s="222"/>
      <c r="B179" s="223"/>
      <c r="C179" s="224"/>
      <c r="D179" s="133"/>
      <c r="E179" s="216"/>
      <c r="F179" s="217"/>
      <c r="G179" s="218"/>
      <c r="H179" s="217"/>
      <c r="I179" s="221"/>
      <c r="J179" s="217"/>
      <c r="K179" s="217"/>
      <c r="L179" s="221"/>
      <c r="M179" s="221"/>
      <c r="N179" s="222"/>
      <c r="O179" s="221"/>
      <c r="P179" s="220"/>
      <c r="S179" s="114"/>
      <c r="U179" s="114"/>
      <c r="V179" s="114"/>
    </row>
    <row r="180" spans="1:22" s="138" customFormat="1" ht="14.25" customHeight="1">
      <c r="A180" s="222"/>
      <c r="B180" s="223"/>
      <c r="C180" s="224"/>
      <c r="D180" s="133"/>
      <c r="E180" s="216"/>
      <c r="F180" s="217"/>
      <c r="G180" s="218"/>
      <c r="H180" s="217"/>
      <c r="I180" s="221"/>
      <c r="J180" s="217"/>
      <c r="K180" s="217"/>
      <c r="L180" s="221"/>
      <c r="M180" s="221"/>
      <c r="N180" s="222"/>
      <c r="O180" s="221"/>
      <c r="P180" s="220"/>
      <c r="S180" s="114"/>
      <c r="U180" s="114"/>
      <c r="V180" s="114"/>
    </row>
    <row r="181" spans="1:22" s="138" customFormat="1" ht="14.25" customHeight="1">
      <c r="A181" s="222"/>
      <c r="B181" s="223"/>
      <c r="C181" s="224"/>
      <c r="D181" s="133"/>
      <c r="E181" s="216"/>
      <c r="F181" s="217"/>
      <c r="G181" s="218"/>
      <c r="H181" s="217"/>
      <c r="I181" s="221"/>
      <c r="J181" s="217"/>
      <c r="K181" s="217"/>
      <c r="L181" s="221"/>
      <c r="M181" s="221"/>
      <c r="N181" s="222"/>
      <c r="O181" s="221"/>
      <c r="P181" s="220"/>
      <c r="S181" s="114"/>
      <c r="U181" s="114"/>
      <c r="V181" s="114"/>
    </row>
    <row r="182" spans="1:22" s="138" customFormat="1" ht="14.25" customHeight="1">
      <c r="A182" s="222"/>
      <c r="B182" s="223"/>
      <c r="C182" s="224"/>
      <c r="D182" s="133"/>
      <c r="E182" s="216"/>
      <c r="F182" s="217"/>
      <c r="G182" s="218"/>
      <c r="H182" s="217"/>
      <c r="I182" s="221"/>
      <c r="J182" s="217"/>
      <c r="K182" s="217"/>
      <c r="L182" s="221"/>
      <c r="M182" s="221"/>
      <c r="N182" s="222"/>
      <c r="O182" s="221"/>
      <c r="P182" s="220"/>
      <c r="S182" s="114"/>
      <c r="U182" s="114"/>
      <c r="V182" s="114"/>
    </row>
    <row r="183" spans="1:22" s="138" customFormat="1" ht="14.25" customHeight="1">
      <c r="A183" s="222"/>
      <c r="B183" s="223"/>
      <c r="C183" s="224"/>
      <c r="D183" s="133"/>
      <c r="E183" s="216"/>
      <c r="F183" s="217"/>
      <c r="G183" s="218"/>
      <c r="H183" s="217"/>
      <c r="I183" s="221"/>
      <c r="J183" s="217"/>
      <c r="K183" s="217"/>
      <c r="L183" s="221"/>
      <c r="M183" s="221"/>
      <c r="N183" s="222"/>
      <c r="O183" s="221"/>
      <c r="P183" s="220"/>
      <c r="S183" s="114"/>
      <c r="U183" s="114"/>
      <c r="V183" s="114"/>
    </row>
    <row r="184" spans="1:22" s="138" customFormat="1" ht="14.25" customHeight="1">
      <c r="A184" s="222"/>
      <c r="B184" s="223"/>
      <c r="C184" s="224"/>
      <c r="D184" s="133"/>
      <c r="E184" s="216"/>
      <c r="F184" s="217"/>
      <c r="G184" s="218"/>
      <c r="H184" s="217"/>
      <c r="I184" s="221"/>
      <c r="J184" s="217"/>
      <c r="K184" s="217"/>
      <c r="L184" s="221"/>
      <c r="M184" s="221"/>
      <c r="N184" s="222"/>
      <c r="O184" s="221"/>
      <c r="P184" s="220"/>
      <c r="S184" s="114"/>
      <c r="U184" s="114"/>
      <c r="V184" s="114"/>
    </row>
    <row r="185" spans="1:22" s="138" customFormat="1" ht="14.25" customHeight="1">
      <c r="A185" s="222"/>
      <c r="B185" s="223"/>
      <c r="C185" s="224"/>
      <c r="D185" s="133"/>
      <c r="E185" s="216"/>
      <c r="F185" s="217"/>
      <c r="G185" s="218"/>
      <c r="H185" s="217"/>
      <c r="I185" s="221"/>
      <c r="J185" s="217"/>
      <c r="K185" s="217"/>
      <c r="L185" s="221"/>
      <c r="M185" s="221"/>
      <c r="N185" s="222"/>
      <c r="O185" s="221"/>
      <c r="P185" s="220"/>
      <c r="S185" s="114"/>
      <c r="U185" s="114"/>
      <c r="V185" s="114"/>
    </row>
    <row r="186" spans="1:22" s="138" customFormat="1" ht="14.25" customHeight="1">
      <c r="A186" s="222"/>
      <c r="B186" s="223"/>
      <c r="C186" s="224"/>
      <c r="D186" s="133"/>
      <c r="E186" s="216"/>
      <c r="F186" s="217"/>
      <c r="G186" s="218"/>
      <c r="H186" s="217"/>
      <c r="I186" s="221"/>
      <c r="J186" s="217"/>
      <c r="K186" s="217"/>
      <c r="L186" s="221"/>
      <c r="M186" s="221"/>
      <c r="N186" s="222"/>
      <c r="O186" s="221"/>
      <c r="P186" s="220"/>
      <c r="S186" s="114"/>
      <c r="U186" s="114"/>
      <c r="V186" s="114"/>
    </row>
    <row r="187" spans="1:22" s="138" customFormat="1" ht="14.25" customHeight="1">
      <c r="A187" s="222"/>
      <c r="B187" s="223"/>
      <c r="C187" s="224"/>
      <c r="D187" s="133"/>
      <c r="E187" s="216"/>
      <c r="F187" s="217"/>
      <c r="G187" s="218"/>
      <c r="H187" s="217"/>
      <c r="I187" s="221"/>
      <c r="J187" s="217"/>
      <c r="K187" s="217"/>
      <c r="L187" s="221"/>
      <c r="M187" s="221"/>
      <c r="N187" s="222"/>
      <c r="O187" s="221"/>
      <c r="P187" s="220"/>
      <c r="S187" s="114"/>
      <c r="U187" s="114"/>
      <c r="V187" s="114"/>
    </row>
    <row r="188" spans="1:22" s="138" customFormat="1" ht="14.25" customHeight="1">
      <c r="A188" s="222"/>
      <c r="B188" s="223"/>
      <c r="C188" s="224"/>
      <c r="D188" s="133"/>
      <c r="E188" s="216"/>
      <c r="F188" s="217"/>
      <c r="G188" s="218"/>
      <c r="H188" s="217"/>
      <c r="I188" s="221"/>
      <c r="J188" s="217"/>
      <c r="K188" s="217"/>
      <c r="L188" s="221"/>
      <c r="M188" s="221"/>
      <c r="N188" s="222"/>
      <c r="O188" s="221"/>
      <c r="P188" s="220"/>
      <c r="S188" s="114"/>
      <c r="U188" s="114"/>
      <c r="V188" s="114"/>
    </row>
    <row r="189" spans="1:22" s="138" customFormat="1" ht="14.25" customHeight="1">
      <c r="A189" s="222"/>
      <c r="B189" s="223"/>
      <c r="C189" s="224"/>
      <c r="D189" s="133"/>
      <c r="E189" s="216"/>
      <c r="F189" s="217"/>
      <c r="G189" s="218"/>
      <c r="H189" s="217"/>
      <c r="I189" s="221"/>
      <c r="J189" s="217"/>
      <c r="K189" s="217"/>
      <c r="L189" s="221"/>
      <c r="M189" s="221"/>
      <c r="N189" s="222"/>
      <c r="O189" s="221"/>
      <c r="P189" s="220"/>
      <c r="S189" s="114"/>
      <c r="U189" s="114"/>
      <c r="V189" s="114"/>
    </row>
    <row r="190" spans="1:22" s="138" customFormat="1" ht="14.25" customHeight="1">
      <c r="A190" s="222"/>
      <c r="B190" s="223"/>
      <c r="C190" s="224"/>
      <c r="D190" s="133"/>
      <c r="E190" s="216"/>
      <c r="F190" s="217"/>
      <c r="G190" s="218"/>
      <c r="H190" s="217"/>
      <c r="I190" s="221"/>
      <c r="J190" s="217"/>
      <c r="K190" s="217"/>
      <c r="L190" s="221"/>
      <c r="M190" s="221"/>
      <c r="N190" s="222"/>
      <c r="O190" s="221"/>
      <c r="P190" s="220"/>
      <c r="S190" s="114"/>
      <c r="U190" s="114"/>
      <c r="V190" s="114"/>
    </row>
    <row r="191" spans="1:22" s="138" customFormat="1" ht="14.25" customHeight="1">
      <c r="A191" s="222"/>
      <c r="B191" s="223"/>
      <c r="C191" s="224"/>
      <c r="D191" s="133"/>
      <c r="E191" s="216"/>
      <c r="F191" s="217"/>
      <c r="G191" s="218"/>
      <c r="H191" s="217"/>
      <c r="I191" s="221"/>
      <c r="J191" s="217"/>
      <c r="K191" s="217"/>
      <c r="L191" s="221"/>
      <c r="M191" s="221"/>
      <c r="N191" s="222"/>
      <c r="O191" s="221"/>
      <c r="P191" s="220"/>
      <c r="S191" s="114"/>
      <c r="U191" s="114"/>
      <c r="V191" s="114"/>
    </row>
    <row r="192" spans="1:22" s="138" customFormat="1" ht="14.25" customHeight="1">
      <c r="A192" s="222"/>
      <c r="B192" s="223"/>
      <c r="C192" s="224"/>
      <c r="D192" s="133"/>
      <c r="E192" s="216"/>
      <c r="F192" s="217"/>
      <c r="G192" s="218"/>
      <c r="H192" s="217"/>
      <c r="I192" s="221"/>
      <c r="J192" s="217"/>
      <c r="K192" s="217"/>
      <c r="L192" s="221"/>
      <c r="M192" s="221"/>
      <c r="N192" s="222"/>
      <c r="O192" s="221"/>
      <c r="P192" s="220"/>
      <c r="S192" s="114"/>
      <c r="U192" s="114"/>
      <c r="V192" s="114"/>
    </row>
    <row r="193" spans="1:22" s="138" customFormat="1" ht="14.25" customHeight="1">
      <c r="A193" s="222"/>
      <c r="B193" s="223"/>
      <c r="C193" s="224"/>
      <c r="D193" s="133"/>
      <c r="E193" s="216"/>
      <c r="F193" s="217"/>
      <c r="G193" s="218"/>
      <c r="H193" s="217"/>
      <c r="I193" s="221"/>
      <c r="J193" s="217"/>
      <c r="K193" s="217"/>
      <c r="L193" s="221"/>
      <c r="M193" s="221"/>
      <c r="N193" s="222"/>
      <c r="O193" s="221"/>
      <c r="P193" s="220"/>
      <c r="S193" s="114"/>
      <c r="U193" s="114"/>
      <c r="V193" s="114"/>
    </row>
    <row r="194" spans="1:22" s="138" customFormat="1" ht="14.25" customHeight="1">
      <c r="A194" s="222"/>
      <c r="B194" s="223"/>
      <c r="C194" s="224"/>
      <c r="D194" s="133"/>
      <c r="E194" s="216"/>
      <c r="F194" s="217"/>
      <c r="G194" s="218"/>
      <c r="H194" s="217"/>
      <c r="I194" s="221"/>
      <c r="J194" s="217"/>
      <c r="K194" s="217"/>
      <c r="L194" s="221"/>
      <c r="M194" s="221"/>
      <c r="N194" s="222"/>
      <c r="O194" s="221"/>
      <c r="P194" s="220"/>
      <c r="S194" s="114"/>
      <c r="U194" s="114"/>
      <c r="V194" s="114"/>
    </row>
    <row r="195" spans="1:22" s="138" customFormat="1" ht="14.25" customHeight="1">
      <c r="A195" s="222"/>
      <c r="B195" s="223"/>
      <c r="C195" s="224"/>
      <c r="D195" s="133"/>
      <c r="E195" s="216"/>
      <c r="F195" s="217"/>
      <c r="G195" s="218"/>
      <c r="H195" s="217"/>
      <c r="I195" s="221"/>
      <c r="J195" s="217"/>
      <c r="K195" s="217"/>
      <c r="L195" s="221"/>
      <c r="M195" s="221"/>
      <c r="N195" s="222"/>
      <c r="O195" s="221"/>
      <c r="P195" s="220"/>
      <c r="S195" s="114"/>
      <c r="U195" s="114"/>
      <c r="V195" s="114"/>
    </row>
    <row r="196" spans="1:22" s="138" customFormat="1" ht="14.25" customHeight="1">
      <c r="A196" s="222"/>
      <c r="B196" s="223"/>
      <c r="C196" s="224"/>
      <c r="D196" s="133"/>
      <c r="E196" s="216"/>
      <c r="F196" s="217"/>
      <c r="G196" s="218"/>
      <c r="H196" s="217"/>
      <c r="I196" s="221"/>
      <c r="J196" s="217"/>
      <c r="K196" s="217"/>
      <c r="L196" s="221"/>
      <c r="M196" s="221"/>
      <c r="N196" s="222"/>
      <c r="O196" s="221"/>
      <c r="P196" s="220"/>
      <c r="S196" s="114"/>
      <c r="U196" s="114"/>
      <c r="V196" s="114"/>
    </row>
    <row r="197" spans="1:22" s="138" customFormat="1" ht="14.25" customHeight="1">
      <c r="A197" s="222"/>
      <c r="B197" s="223"/>
      <c r="C197" s="224"/>
      <c r="D197" s="133"/>
      <c r="E197" s="216"/>
      <c r="F197" s="217"/>
      <c r="G197" s="218"/>
      <c r="H197" s="217"/>
      <c r="I197" s="221"/>
      <c r="J197" s="217"/>
      <c r="K197" s="217"/>
      <c r="L197" s="221"/>
      <c r="M197" s="221"/>
      <c r="N197" s="222"/>
      <c r="O197" s="221"/>
      <c r="P197" s="220"/>
      <c r="S197" s="114"/>
      <c r="U197" s="114"/>
      <c r="V197" s="114"/>
    </row>
    <row r="198" spans="1:22" s="138" customFormat="1" ht="14.25" customHeight="1">
      <c r="A198" s="222"/>
      <c r="B198" s="223"/>
      <c r="C198" s="224"/>
      <c r="D198" s="133"/>
      <c r="E198" s="216"/>
      <c r="F198" s="217"/>
      <c r="G198" s="218"/>
      <c r="H198" s="217"/>
      <c r="I198" s="221"/>
      <c r="J198" s="217"/>
      <c r="K198" s="217"/>
      <c r="L198" s="221"/>
      <c r="M198" s="221"/>
      <c r="N198" s="222"/>
      <c r="O198" s="221"/>
      <c r="P198" s="220"/>
      <c r="S198" s="114"/>
      <c r="U198" s="114"/>
      <c r="V198" s="114"/>
    </row>
    <row r="199" spans="1:22" s="138" customFormat="1" ht="14.25" customHeight="1">
      <c r="A199" s="222"/>
      <c r="B199" s="223"/>
      <c r="C199" s="224"/>
      <c r="D199" s="133"/>
      <c r="E199" s="216"/>
      <c r="F199" s="217"/>
      <c r="G199" s="218"/>
      <c r="H199" s="217"/>
      <c r="I199" s="221"/>
      <c r="J199" s="217"/>
      <c r="K199" s="217"/>
      <c r="L199" s="221"/>
      <c r="M199" s="221"/>
      <c r="N199" s="222"/>
      <c r="O199" s="221"/>
      <c r="P199" s="220"/>
      <c r="S199" s="114"/>
      <c r="U199" s="114"/>
      <c r="V199" s="114"/>
    </row>
    <row r="200" spans="1:22" s="138" customFormat="1" ht="14.25" customHeight="1">
      <c r="A200" s="222"/>
      <c r="B200" s="223"/>
      <c r="C200" s="224"/>
      <c r="D200" s="133"/>
      <c r="E200" s="216"/>
      <c r="F200" s="217"/>
      <c r="G200" s="218"/>
      <c r="H200" s="217"/>
      <c r="I200" s="221"/>
      <c r="J200" s="217"/>
      <c r="K200" s="217"/>
      <c r="L200" s="221"/>
      <c r="M200" s="221"/>
      <c r="N200" s="222"/>
      <c r="O200" s="221"/>
      <c r="P200" s="220"/>
      <c r="S200" s="114"/>
      <c r="U200" s="114"/>
      <c r="V200" s="114"/>
    </row>
    <row r="201" spans="1:22" s="138" customFormat="1" ht="14.25" customHeight="1">
      <c r="A201" s="222"/>
      <c r="B201" s="223"/>
      <c r="C201" s="224"/>
      <c r="D201" s="133"/>
      <c r="E201" s="216"/>
      <c r="F201" s="217"/>
      <c r="G201" s="218"/>
      <c r="H201" s="217"/>
      <c r="I201" s="221"/>
      <c r="J201" s="217"/>
      <c r="K201" s="217"/>
      <c r="L201" s="221"/>
      <c r="M201" s="221"/>
      <c r="N201" s="222"/>
      <c r="O201" s="221"/>
      <c r="P201" s="220"/>
      <c r="S201" s="114"/>
      <c r="U201" s="114"/>
      <c r="V201" s="114"/>
    </row>
    <row r="202" spans="1:22" s="138" customFormat="1" ht="14.25" customHeight="1">
      <c r="A202" s="222"/>
      <c r="B202" s="223"/>
      <c r="C202" s="224"/>
      <c r="D202" s="133"/>
      <c r="E202" s="216"/>
      <c r="F202" s="217"/>
      <c r="G202" s="218"/>
      <c r="H202" s="217"/>
      <c r="I202" s="221"/>
      <c r="J202" s="217"/>
      <c r="K202" s="217"/>
      <c r="L202" s="221"/>
      <c r="M202" s="221"/>
      <c r="N202" s="222"/>
      <c r="O202" s="221"/>
      <c r="P202" s="220"/>
      <c r="S202" s="114"/>
      <c r="U202" s="114"/>
      <c r="V202" s="114"/>
    </row>
    <row r="203" spans="1:22" s="138" customFormat="1" ht="14.25" customHeight="1">
      <c r="A203" s="222"/>
      <c r="B203" s="223"/>
      <c r="C203" s="224"/>
      <c r="D203" s="133"/>
      <c r="E203" s="216"/>
      <c r="F203" s="217"/>
      <c r="G203" s="218"/>
      <c r="H203" s="217"/>
      <c r="I203" s="221"/>
      <c r="J203" s="217"/>
      <c r="K203" s="217"/>
      <c r="L203" s="221"/>
      <c r="M203" s="221"/>
      <c r="N203" s="222"/>
      <c r="O203" s="221"/>
      <c r="P203" s="220"/>
      <c r="S203" s="114"/>
      <c r="U203" s="114"/>
      <c r="V203" s="114"/>
    </row>
    <row r="204" spans="1:22" s="138" customFormat="1" ht="14.25" customHeight="1">
      <c r="A204" s="222"/>
      <c r="B204" s="223"/>
      <c r="C204" s="224"/>
      <c r="D204" s="133"/>
      <c r="E204" s="216"/>
      <c r="F204" s="217"/>
      <c r="G204" s="218"/>
      <c r="H204" s="217"/>
      <c r="I204" s="221"/>
      <c r="J204" s="217"/>
      <c r="K204" s="217"/>
      <c r="L204" s="221"/>
      <c r="M204" s="221"/>
      <c r="N204" s="222"/>
      <c r="O204" s="221"/>
      <c r="P204" s="220"/>
      <c r="S204" s="114"/>
      <c r="U204" s="114"/>
      <c r="V204" s="114"/>
    </row>
    <row r="205" spans="1:22" s="138" customFormat="1" ht="14.25" customHeight="1">
      <c r="A205" s="222"/>
      <c r="B205" s="223"/>
      <c r="C205" s="224"/>
      <c r="D205" s="133"/>
      <c r="E205" s="216"/>
      <c r="F205" s="217"/>
      <c r="G205" s="218"/>
      <c r="H205" s="217"/>
      <c r="I205" s="221"/>
      <c r="J205" s="217"/>
      <c r="K205" s="217"/>
      <c r="L205" s="221"/>
      <c r="M205" s="221"/>
      <c r="N205" s="222"/>
      <c r="O205" s="221"/>
      <c r="P205" s="220"/>
      <c r="S205" s="114"/>
      <c r="U205" s="114"/>
      <c r="V205" s="114"/>
    </row>
    <row r="206" spans="1:22" s="138" customFormat="1" ht="14.25" customHeight="1">
      <c r="A206" s="222"/>
      <c r="B206" s="223"/>
      <c r="C206" s="224"/>
      <c r="D206" s="133"/>
      <c r="E206" s="216"/>
      <c r="F206" s="217"/>
      <c r="G206" s="218"/>
      <c r="H206" s="217"/>
      <c r="I206" s="221"/>
      <c r="J206" s="217"/>
      <c r="K206" s="217"/>
      <c r="L206" s="221"/>
      <c r="M206" s="221"/>
      <c r="N206" s="222"/>
      <c r="O206" s="221"/>
      <c r="P206" s="220"/>
      <c r="S206" s="114"/>
      <c r="U206" s="114"/>
      <c r="V206" s="114"/>
    </row>
    <row r="207" spans="1:22" s="138" customFormat="1" ht="14.25" customHeight="1">
      <c r="A207" s="222"/>
      <c r="B207" s="223"/>
      <c r="C207" s="224"/>
      <c r="D207" s="133"/>
      <c r="E207" s="216"/>
      <c r="F207" s="217"/>
      <c r="G207" s="218"/>
      <c r="H207" s="217"/>
      <c r="I207" s="221"/>
      <c r="J207" s="217"/>
      <c r="K207" s="217"/>
      <c r="L207" s="221"/>
      <c r="M207" s="221"/>
      <c r="N207" s="222"/>
      <c r="O207" s="221"/>
      <c r="P207" s="220"/>
      <c r="S207" s="114"/>
      <c r="U207" s="114"/>
      <c r="V207" s="114"/>
    </row>
    <row r="208" spans="1:22" s="138" customFormat="1" ht="14.25" customHeight="1">
      <c r="A208" s="222"/>
      <c r="B208" s="223"/>
      <c r="C208" s="224"/>
      <c r="D208" s="133"/>
      <c r="E208" s="216"/>
      <c r="F208" s="217"/>
      <c r="G208" s="218"/>
      <c r="H208" s="217"/>
      <c r="I208" s="221"/>
      <c r="J208" s="217"/>
      <c r="K208" s="217"/>
      <c r="L208" s="221"/>
      <c r="M208" s="221"/>
      <c r="N208" s="222"/>
      <c r="O208" s="221"/>
      <c r="P208" s="220"/>
      <c r="S208" s="114"/>
      <c r="U208" s="114"/>
      <c r="V208" s="114"/>
    </row>
    <row r="209" spans="1:22" s="138" customFormat="1" ht="14.25" customHeight="1">
      <c r="A209" s="222"/>
      <c r="B209" s="223"/>
      <c r="C209" s="224"/>
      <c r="D209" s="133"/>
      <c r="E209" s="216"/>
      <c r="F209" s="217"/>
      <c r="G209" s="218"/>
      <c r="H209" s="217"/>
      <c r="I209" s="221"/>
      <c r="J209" s="217"/>
      <c r="K209" s="217"/>
      <c r="L209" s="221"/>
      <c r="M209" s="221"/>
      <c r="N209" s="222"/>
      <c r="O209" s="221"/>
      <c r="P209" s="220"/>
      <c r="S209" s="114"/>
      <c r="U209" s="114"/>
      <c r="V209" s="114"/>
    </row>
    <row r="210" spans="1:22" s="138" customFormat="1" ht="14.25" customHeight="1">
      <c r="A210" s="222"/>
      <c r="B210" s="223"/>
      <c r="C210" s="224"/>
      <c r="D210" s="133"/>
      <c r="E210" s="216"/>
      <c r="F210" s="217"/>
      <c r="G210" s="218"/>
      <c r="H210" s="217"/>
      <c r="I210" s="221"/>
      <c r="J210" s="217"/>
      <c r="K210" s="217"/>
      <c r="L210" s="221"/>
      <c r="M210" s="221"/>
      <c r="N210" s="222"/>
      <c r="O210" s="221"/>
      <c r="P210" s="220"/>
      <c r="S210" s="114"/>
      <c r="U210" s="114"/>
      <c r="V210" s="114"/>
    </row>
    <row r="211" spans="1:22" s="138" customFormat="1" ht="14.25" customHeight="1">
      <c r="A211" s="222"/>
      <c r="B211" s="223"/>
      <c r="C211" s="224"/>
      <c r="D211" s="133"/>
      <c r="E211" s="216"/>
      <c r="F211" s="217"/>
      <c r="G211" s="218"/>
      <c r="H211" s="217"/>
      <c r="I211" s="221"/>
      <c r="J211" s="217"/>
      <c r="K211" s="217"/>
      <c r="L211" s="221"/>
      <c r="M211" s="221"/>
      <c r="N211" s="222"/>
      <c r="O211" s="221"/>
      <c r="P211" s="220"/>
      <c r="S211" s="114"/>
      <c r="U211" s="114"/>
      <c r="V211" s="114"/>
    </row>
    <row r="212" spans="1:22" s="138" customFormat="1" ht="14.25" customHeight="1">
      <c r="A212" s="222"/>
      <c r="B212" s="223"/>
      <c r="C212" s="224"/>
      <c r="D212" s="133"/>
      <c r="E212" s="216"/>
      <c r="F212" s="217"/>
      <c r="G212" s="218"/>
      <c r="H212" s="217"/>
      <c r="I212" s="221"/>
      <c r="J212" s="217"/>
      <c r="K212" s="217"/>
      <c r="L212" s="221"/>
      <c r="M212" s="221"/>
      <c r="N212" s="222"/>
      <c r="O212" s="221"/>
      <c r="P212" s="220"/>
      <c r="S212" s="114"/>
      <c r="U212" s="114"/>
      <c r="V212" s="114"/>
    </row>
    <row r="213" spans="1:22" s="138" customFormat="1" ht="14.25" customHeight="1">
      <c r="A213" s="222"/>
      <c r="B213" s="223"/>
      <c r="C213" s="224"/>
      <c r="D213" s="133"/>
      <c r="E213" s="216"/>
      <c r="F213" s="217"/>
      <c r="G213" s="218"/>
      <c r="H213" s="217"/>
      <c r="I213" s="221"/>
      <c r="J213" s="217"/>
      <c r="K213" s="217"/>
      <c r="L213" s="221"/>
      <c r="M213" s="221"/>
      <c r="N213" s="222"/>
      <c r="O213" s="221"/>
      <c r="P213" s="220"/>
      <c r="S213" s="114"/>
      <c r="U213" s="114"/>
      <c r="V213" s="114"/>
    </row>
    <row r="214" spans="1:22" s="138" customFormat="1" ht="14.25" customHeight="1">
      <c r="A214" s="222"/>
      <c r="B214" s="223"/>
      <c r="C214" s="224"/>
      <c r="D214" s="133"/>
      <c r="E214" s="216"/>
      <c r="F214" s="217"/>
      <c r="G214" s="218"/>
      <c r="H214" s="217"/>
      <c r="I214" s="221"/>
      <c r="J214" s="217"/>
      <c r="K214" s="217"/>
      <c r="L214" s="221"/>
      <c r="M214" s="221"/>
      <c r="N214" s="222"/>
      <c r="O214" s="221"/>
      <c r="P214" s="220"/>
      <c r="S214" s="114"/>
      <c r="U214" s="114"/>
      <c r="V214" s="114"/>
    </row>
    <row r="215" spans="1:22" s="138" customFormat="1" ht="14.25" customHeight="1">
      <c r="A215" s="222"/>
      <c r="B215" s="223"/>
      <c r="C215" s="224"/>
      <c r="D215" s="133"/>
      <c r="E215" s="216"/>
      <c r="F215" s="217"/>
      <c r="G215" s="218"/>
      <c r="H215" s="217"/>
      <c r="I215" s="221"/>
      <c r="J215" s="217"/>
      <c r="K215" s="217"/>
      <c r="L215" s="221"/>
      <c r="M215" s="221"/>
      <c r="N215" s="222"/>
      <c r="O215" s="221"/>
      <c r="P215" s="220"/>
      <c r="S215" s="114"/>
      <c r="U215" s="114"/>
      <c r="V215" s="114"/>
    </row>
    <row r="216" spans="1:22" s="138" customFormat="1" ht="14.25" customHeight="1">
      <c r="A216" s="222"/>
      <c r="B216" s="223"/>
      <c r="C216" s="224"/>
      <c r="D216" s="133"/>
      <c r="E216" s="216"/>
      <c r="F216" s="217"/>
      <c r="G216" s="218"/>
      <c r="H216" s="217"/>
      <c r="I216" s="221"/>
      <c r="J216" s="217"/>
      <c r="K216" s="217"/>
      <c r="L216" s="221"/>
      <c r="M216" s="221"/>
      <c r="N216" s="222"/>
      <c r="O216" s="221"/>
      <c r="P216" s="220"/>
      <c r="S216" s="114"/>
      <c r="U216" s="114"/>
      <c r="V216" s="114"/>
    </row>
    <row r="217" spans="1:22" s="138" customFormat="1" ht="14.25" customHeight="1">
      <c r="A217" s="222"/>
      <c r="B217" s="223"/>
      <c r="C217" s="224"/>
      <c r="D217" s="133"/>
      <c r="E217" s="216"/>
      <c r="F217" s="217"/>
      <c r="G217" s="218"/>
      <c r="H217" s="217"/>
      <c r="I217" s="221"/>
      <c r="J217" s="217"/>
      <c r="K217" s="217"/>
      <c r="L217" s="221"/>
      <c r="M217" s="221"/>
      <c r="N217" s="222"/>
      <c r="O217" s="221"/>
      <c r="P217" s="220"/>
      <c r="S217" s="114"/>
      <c r="U217" s="114"/>
      <c r="V217" s="114"/>
    </row>
    <row r="218" spans="1:22" s="138" customFormat="1" ht="14.25" customHeight="1">
      <c r="A218" s="222"/>
      <c r="B218" s="223"/>
      <c r="C218" s="224"/>
      <c r="D218" s="133"/>
      <c r="E218" s="216"/>
      <c r="F218" s="217"/>
      <c r="G218" s="218"/>
      <c r="H218" s="217"/>
      <c r="I218" s="221"/>
      <c r="J218" s="217"/>
      <c r="K218" s="217"/>
      <c r="L218" s="221"/>
      <c r="M218" s="221"/>
      <c r="N218" s="222"/>
      <c r="O218" s="221"/>
      <c r="P218" s="220"/>
      <c r="S218" s="114"/>
      <c r="U218" s="114"/>
      <c r="V218" s="114"/>
    </row>
    <row r="219" spans="1:22" s="138" customFormat="1" ht="14.25" customHeight="1">
      <c r="A219" s="222"/>
      <c r="B219" s="223"/>
      <c r="C219" s="224"/>
      <c r="D219" s="133"/>
      <c r="E219" s="216"/>
      <c r="F219" s="217"/>
      <c r="G219" s="218"/>
      <c r="H219" s="217"/>
      <c r="I219" s="221"/>
      <c r="J219" s="217"/>
      <c r="K219" s="217"/>
      <c r="L219" s="221"/>
      <c r="M219" s="221"/>
      <c r="N219" s="222"/>
      <c r="O219" s="221"/>
      <c r="P219" s="220"/>
      <c r="S219" s="114"/>
      <c r="U219" s="114"/>
      <c r="V219" s="114"/>
    </row>
    <row r="220" spans="1:22" s="117" customFormat="1"/>
    <row r="221" spans="1:22" s="117" customFormat="1"/>
    <row r="222" spans="1:22" s="117" customFormat="1"/>
    <row r="223" spans="1:22" s="117" customFormat="1"/>
    <row r="224" spans="1:22" s="117" customFormat="1"/>
    <row r="225" s="117" customFormat="1"/>
  </sheetData>
  <sheetProtection algorithmName="SHA-512" hashValue="DKiHqmlBlOFAzbxBMCPX7lQl87vPgrG66PRub1LaLfI/6oIxjoowzmrqjKKUaZsAaujSqgeTwJhQ6h/zu8LxhQ==" saltValue="E4e7oJnXWssbfV9+6AzIIw==" spinCount="100000" sheet="1" formatCells="0" formatColumns="0" formatRows="0"/>
  <dataConsolidate/>
  <mergeCells count="1322">
    <mergeCell ref="E3:E7"/>
    <mergeCell ref="H3:H7"/>
    <mergeCell ref="B8:C8"/>
    <mergeCell ref="B9:C9"/>
    <mergeCell ref="B10:C10"/>
    <mergeCell ref="B11:C11"/>
    <mergeCell ref="B12:C12"/>
    <mergeCell ref="B13:C13"/>
    <mergeCell ref="B14:C14"/>
    <mergeCell ref="B15:C15"/>
    <mergeCell ref="I3:I7"/>
    <mergeCell ref="H107:H108"/>
    <mergeCell ref="I107:I108"/>
    <mergeCell ref="J115:J116"/>
    <mergeCell ref="K115:K116"/>
    <mergeCell ref="P65:P66"/>
    <mergeCell ref="L65:M66"/>
    <mergeCell ref="N65:N66"/>
    <mergeCell ref="O65:O66"/>
    <mergeCell ref="P109:P110"/>
    <mergeCell ref="L107:M108"/>
    <mergeCell ref="J107:J108"/>
    <mergeCell ref="K107:K108"/>
    <mergeCell ref="N95:N96"/>
    <mergeCell ref="O95:O96"/>
    <mergeCell ref="J67:J68"/>
    <mergeCell ref="K67:K68"/>
    <mergeCell ref="J109:J110"/>
    <mergeCell ref="K109:K110"/>
    <mergeCell ref="L109:M110"/>
    <mergeCell ref="N109:N110"/>
    <mergeCell ref="O109:O110"/>
    <mergeCell ref="P75:P76"/>
    <mergeCell ref="P95:P96"/>
    <mergeCell ref="O73:O74"/>
    <mergeCell ref="P73:P74"/>
    <mergeCell ref="P69:P70"/>
    <mergeCell ref="P67:P68"/>
    <mergeCell ref="L32:M32"/>
    <mergeCell ref="I61:I62"/>
    <mergeCell ref="I67:I68"/>
    <mergeCell ref="O63:O64"/>
    <mergeCell ref="L63:M64"/>
    <mergeCell ref="N63:N64"/>
    <mergeCell ref="H35:H36"/>
    <mergeCell ref="O35:O36"/>
    <mergeCell ref="P35:P36"/>
    <mergeCell ref="O39:O40"/>
    <mergeCell ref="L35:M36"/>
    <mergeCell ref="N35:N36"/>
    <mergeCell ref="O49:O50"/>
    <mergeCell ref="P55:P56"/>
    <mergeCell ref="I55:I56"/>
    <mergeCell ref="J55:J56"/>
    <mergeCell ref="A53:A54"/>
    <mergeCell ref="B53:B54"/>
    <mergeCell ref="C53:C54"/>
    <mergeCell ref="E53:E54"/>
    <mergeCell ref="F53:F54"/>
    <mergeCell ref="G53:G54"/>
    <mergeCell ref="L55:M56"/>
    <mergeCell ref="N55:N56"/>
    <mergeCell ref="O55:O56"/>
    <mergeCell ref="A55:A56"/>
    <mergeCell ref="O61:O62"/>
    <mergeCell ref="H65:H66"/>
    <mergeCell ref="I65:I66"/>
    <mergeCell ref="J65:J66"/>
    <mergeCell ref="K65:K66"/>
    <mergeCell ref="H63:H64"/>
    <mergeCell ref="H61:H62"/>
    <mergeCell ref="G63:G64"/>
    <mergeCell ref="A61:A62"/>
    <mergeCell ref="B61:B62"/>
    <mergeCell ref="C61:C62"/>
    <mergeCell ref="H57:H58"/>
    <mergeCell ref="I57:I58"/>
    <mergeCell ref="J57:J58"/>
    <mergeCell ref="K57:K58"/>
    <mergeCell ref="L57:M58"/>
    <mergeCell ref="N57:N58"/>
    <mergeCell ref="L59:M60"/>
    <mergeCell ref="N59:N60"/>
    <mergeCell ref="O59:O60"/>
    <mergeCell ref="H53:H54"/>
    <mergeCell ref="H55:H56"/>
    <mergeCell ref="A35:A36"/>
    <mergeCell ref="B35:B36"/>
    <mergeCell ref="C35:C36"/>
    <mergeCell ref="E35:E36"/>
    <mergeCell ref="F35:F36"/>
    <mergeCell ref="G35:G36"/>
    <mergeCell ref="H41:H42"/>
    <mergeCell ref="I41:I42"/>
    <mergeCell ref="J41:J42"/>
    <mergeCell ref="K41:K42"/>
    <mergeCell ref="J39:J40"/>
    <mergeCell ref="K39:K40"/>
    <mergeCell ref="H37:H38"/>
    <mergeCell ref="I37:I38"/>
    <mergeCell ref="J37:J38"/>
    <mergeCell ref="K37:K38"/>
    <mergeCell ref="G49:G50"/>
    <mergeCell ref="A37:A38"/>
    <mergeCell ref="B37:B38"/>
    <mergeCell ref="C37:C38"/>
    <mergeCell ref="E37:E38"/>
    <mergeCell ref="F37:F38"/>
    <mergeCell ref="I35:I36"/>
    <mergeCell ref="J35:J36"/>
    <mergeCell ref="K35:K36"/>
    <mergeCell ref="A49:A50"/>
    <mergeCell ref="P214:P215"/>
    <mergeCell ref="A216:A217"/>
    <mergeCell ref="B216:B217"/>
    <mergeCell ref="C216:C217"/>
    <mergeCell ref="E216:E217"/>
    <mergeCell ref="F216:F217"/>
    <mergeCell ref="G216:G217"/>
    <mergeCell ref="A218:A219"/>
    <mergeCell ref="B218:B219"/>
    <mergeCell ref="C218:C219"/>
    <mergeCell ref="E218:E219"/>
    <mergeCell ref="F218:F219"/>
    <mergeCell ref="G218:G219"/>
    <mergeCell ref="P210:P211"/>
    <mergeCell ref="H218:H219"/>
    <mergeCell ref="I218:I219"/>
    <mergeCell ref="J218:J219"/>
    <mergeCell ref="K218:K219"/>
    <mergeCell ref="P218:P219"/>
    <mergeCell ref="L218:M219"/>
    <mergeCell ref="N218:N219"/>
    <mergeCell ref="O218:O219"/>
    <mergeCell ref="P216:P217"/>
    <mergeCell ref="H214:H215"/>
    <mergeCell ref="I214:I215"/>
    <mergeCell ref="J214:J215"/>
    <mergeCell ref="K214:K215"/>
    <mergeCell ref="L214:M215"/>
    <mergeCell ref="N214:N215"/>
    <mergeCell ref="O214:O215"/>
    <mergeCell ref="I216:I217"/>
    <mergeCell ref="J216:J217"/>
    <mergeCell ref="K216:K217"/>
    <mergeCell ref="L216:M217"/>
    <mergeCell ref="N216:N217"/>
    <mergeCell ref="O216:O217"/>
    <mergeCell ref="O57:O58"/>
    <mergeCell ref="H216:H217"/>
    <mergeCell ref="J212:J213"/>
    <mergeCell ref="K212:K213"/>
    <mergeCell ref="L212:M213"/>
    <mergeCell ref="N212:N213"/>
    <mergeCell ref="O212:O213"/>
    <mergeCell ref="P212:P213"/>
    <mergeCell ref="H212:H213"/>
    <mergeCell ref="I212:I213"/>
    <mergeCell ref="A212:A213"/>
    <mergeCell ref="B212:B213"/>
    <mergeCell ref="C212:C213"/>
    <mergeCell ref="E212:E213"/>
    <mergeCell ref="F212:F213"/>
    <mergeCell ref="G212:G213"/>
    <mergeCell ref="J208:J209"/>
    <mergeCell ref="K208:K209"/>
    <mergeCell ref="L208:M209"/>
    <mergeCell ref="A214:A215"/>
    <mergeCell ref="B214:B215"/>
    <mergeCell ref="C214:C215"/>
    <mergeCell ref="E214:E215"/>
    <mergeCell ref="F214:F215"/>
    <mergeCell ref="G214:G215"/>
    <mergeCell ref="H210:H211"/>
    <mergeCell ref="O210:O211"/>
    <mergeCell ref="A210:A211"/>
    <mergeCell ref="B210:B211"/>
    <mergeCell ref="C210:C211"/>
    <mergeCell ref="E210:E211"/>
    <mergeCell ref="F210:F211"/>
    <mergeCell ref="G210:G211"/>
    <mergeCell ref="I210:I211"/>
    <mergeCell ref="J210:J211"/>
    <mergeCell ref="K210:K211"/>
    <mergeCell ref="L210:M211"/>
    <mergeCell ref="N210:N211"/>
    <mergeCell ref="H208:H209"/>
    <mergeCell ref="I208:I209"/>
    <mergeCell ref="N206:N207"/>
    <mergeCell ref="O206:O207"/>
    <mergeCell ref="A206:A207"/>
    <mergeCell ref="B206:B207"/>
    <mergeCell ref="C206:C207"/>
    <mergeCell ref="E206:E207"/>
    <mergeCell ref="F206:F207"/>
    <mergeCell ref="G206:G207"/>
    <mergeCell ref="N208:N209"/>
    <mergeCell ref="O208:O209"/>
    <mergeCell ref="P208:P209"/>
    <mergeCell ref="H206:H207"/>
    <mergeCell ref="I206:I207"/>
    <mergeCell ref="J206:J207"/>
    <mergeCell ref="K206:K207"/>
    <mergeCell ref="L206:M207"/>
    <mergeCell ref="P206:P207"/>
    <mergeCell ref="A208:A209"/>
    <mergeCell ref="B208:B209"/>
    <mergeCell ref="C208:C209"/>
    <mergeCell ref="E208:E209"/>
    <mergeCell ref="F208:F209"/>
    <mergeCell ref="G208:G209"/>
    <mergeCell ref="L202:M203"/>
    <mergeCell ref="N202:N203"/>
    <mergeCell ref="O202:O203"/>
    <mergeCell ref="A202:A203"/>
    <mergeCell ref="B202:B203"/>
    <mergeCell ref="C202:C203"/>
    <mergeCell ref="L204:M205"/>
    <mergeCell ref="N204:N205"/>
    <mergeCell ref="O204:O205"/>
    <mergeCell ref="P204:P205"/>
    <mergeCell ref="H202:H203"/>
    <mergeCell ref="I202:I203"/>
    <mergeCell ref="J202:J203"/>
    <mergeCell ref="K202:K203"/>
    <mergeCell ref="H204:H205"/>
    <mergeCell ref="I204:I205"/>
    <mergeCell ref="J204:J205"/>
    <mergeCell ref="K204:K205"/>
    <mergeCell ref="P202:P203"/>
    <mergeCell ref="A204:A205"/>
    <mergeCell ref="B204:B205"/>
    <mergeCell ref="C204:C205"/>
    <mergeCell ref="E204:E205"/>
    <mergeCell ref="F204:F205"/>
    <mergeCell ref="G204:G205"/>
    <mergeCell ref="H198:H199"/>
    <mergeCell ref="I198:I199"/>
    <mergeCell ref="J198:J199"/>
    <mergeCell ref="K198:K199"/>
    <mergeCell ref="J200:J201"/>
    <mergeCell ref="K200:K201"/>
    <mergeCell ref="L200:M201"/>
    <mergeCell ref="N200:N201"/>
    <mergeCell ref="O200:O201"/>
    <mergeCell ref="P200:P201"/>
    <mergeCell ref="H200:H201"/>
    <mergeCell ref="I200:I201"/>
    <mergeCell ref="A200:A201"/>
    <mergeCell ref="B200:B201"/>
    <mergeCell ref="C200:C201"/>
    <mergeCell ref="E200:E201"/>
    <mergeCell ref="F200:F201"/>
    <mergeCell ref="G200:G201"/>
    <mergeCell ref="O196:O197"/>
    <mergeCell ref="P196:P197"/>
    <mergeCell ref="E202:E203"/>
    <mergeCell ref="F202:F203"/>
    <mergeCell ref="G202:G203"/>
    <mergeCell ref="P198:P199"/>
    <mergeCell ref="H196:H197"/>
    <mergeCell ref="I196:I197"/>
    <mergeCell ref="J196:J197"/>
    <mergeCell ref="K196:K197"/>
    <mergeCell ref="L196:M197"/>
    <mergeCell ref="N196:N197"/>
    <mergeCell ref="G196:G197"/>
    <mergeCell ref="G198:G199"/>
    <mergeCell ref="P194:P195"/>
    <mergeCell ref="A196:A197"/>
    <mergeCell ref="B196:B197"/>
    <mergeCell ref="C196:C197"/>
    <mergeCell ref="E196:E197"/>
    <mergeCell ref="F196:F197"/>
    <mergeCell ref="L198:M199"/>
    <mergeCell ref="N198:N199"/>
    <mergeCell ref="O198:O199"/>
    <mergeCell ref="A198:A199"/>
    <mergeCell ref="B198:B199"/>
    <mergeCell ref="C198:C199"/>
    <mergeCell ref="E198:E199"/>
    <mergeCell ref="F198:F199"/>
    <mergeCell ref="L194:M195"/>
    <mergeCell ref="N194:N195"/>
    <mergeCell ref="O194:O195"/>
    <mergeCell ref="A194:A195"/>
    <mergeCell ref="B194:B195"/>
    <mergeCell ref="C194:C195"/>
    <mergeCell ref="E194:E195"/>
    <mergeCell ref="F194:F195"/>
    <mergeCell ref="G194:G195"/>
    <mergeCell ref="H194:H195"/>
    <mergeCell ref="I194:I195"/>
    <mergeCell ref="J194:J195"/>
    <mergeCell ref="K194:K195"/>
    <mergeCell ref="L190:M191"/>
    <mergeCell ref="N190:N191"/>
    <mergeCell ref="O190:O191"/>
    <mergeCell ref="A190:A191"/>
    <mergeCell ref="B190:B191"/>
    <mergeCell ref="C190:C191"/>
    <mergeCell ref="L192:M193"/>
    <mergeCell ref="N192:N193"/>
    <mergeCell ref="O192:O193"/>
    <mergeCell ref="P192:P193"/>
    <mergeCell ref="H190:H191"/>
    <mergeCell ref="I190:I191"/>
    <mergeCell ref="J190:J191"/>
    <mergeCell ref="K190:K191"/>
    <mergeCell ref="H192:H193"/>
    <mergeCell ref="I192:I193"/>
    <mergeCell ref="J192:J193"/>
    <mergeCell ref="K192:K193"/>
    <mergeCell ref="P190:P191"/>
    <mergeCell ref="A192:A193"/>
    <mergeCell ref="B192:B193"/>
    <mergeCell ref="C192:C193"/>
    <mergeCell ref="E192:E193"/>
    <mergeCell ref="F192:F193"/>
    <mergeCell ref="G192:G193"/>
    <mergeCell ref="H186:H187"/>
    <mergeCell ref="I186:I187"/>
    <mergeCell ref="J186:J187"/>
    <mergeCell ref="K186:K187"/>
    <mergeCell ref="J188:J189"/>
    <mergeCell ref="K188:K189"/>
    <mergeCell ref="L188:M189"/>
    <mergeCell ref="N188:N189"/>
    <mergeCell ref="O188:O189"/>
    <mergeCell ref="P188:P189"/>
    <mergeCell ref="H188:H189"/>
    <mergeCell ref="I188:I189"/>
    <mergeCell ref="A188:A189"/>
    <mergeCell ref="B188:B189"/>
    <mergeCell ref="C188:C189"/>
    <mergeCell ref="E188:E189"/>
    <mergeCell ref="F188:F189"/>
    <mergeCell ref="G188:G189"/>
    <mergeCell ref="O184:O185"/>
    <mergeCell ref="P184:P185"/>
    <mergeCell ref="E190:E191"/>
    <mergeCell ref="F190:F191"/>
    <mergeCell ref="G190:G191"/>
    <mergeCell ref="P186:P187"/>
    <mergeCell ref="H184:H185"/>
    <mergeCell ref="I184:I185"/>
    <mergeCell ref="J184:J185"/>
    <mergeCell ref="K184:K185"/>
    <mergeCell ref="L184:M185"/>
    <mergeCell ref="N184:N185"/>
    <mergeCell ref="G184:G185"/>
    <mergeCell ref="G186:G187"/>
    <mergeCell ref="P182:P183"/>
    <mergeCell ref="A184:A185"/>
    <mergeCell ref="B184:B185"/>
    <mergeCell ref="C184:C185"/>
    <mergeCell ref="E184:E185"/>
    <mergeCell ref="F184:F185"/>
    <mergeCell ref="L186:M187"/>
    <mergeCell ref="N186:N187"/>
    <mergeCell ref="O186:O187"/>
    <mergeCell ref="A186:A187"/>
    <mergeCell ref="B186:B187"/>
    <mergeCell ref="C186:C187"/>
    <mergeCell ref="E186:E187"/>
    <mergeCell ref="F186:F187"/>
    <mergeCell ref="L182:M183"/>
    <mergeCell ref="N182:N183"/>
    <mergeCell ref="O182:O183"/>
    <mergeCell ref="A182:A183"/>
    <mergeCell ref="B182:B183"/>
    <mergeCell ref="C182:C183"/>
    <mergeCell ref="E182:E183"/>
    <mergeCell ref="F182:F183"/>
    <mergeCell ref="G182:G183"/>
    <mergeCell ref="H182:H183"/>
    <mergeCell ref="I182:I183"/>
    <mergeCell ref="J182:J183"/>
    <mergeCell ref="K182:K183"/>
    <mergeCell ref="L178:M179"/>
    <mergeCell ref="N178:N179"/>
    <mergeCell ref="O178:O179"/>
    <mergeCell ref="A178:A179"/>
    <mergeCell ref="B178:B179"/>
    <mergeCell ref="C178:C179"/>
    <mergeCell ref="L180:M181"/>
    <mergeCell ref="N180:N181"/>
    <mergeCell ref="O180:O181"/>
    <mergeCell ref="P180:P181"/>
    <mergeCell ref="H178:H179"/>
    <mergeCell ref="I178:I179"/>
    <mergeCell ref="J178:J179"/>
    <mergeCell ref="K178:K179"/>
    <mergeCell ref="H180:H181"/>
    <mergeCell ref="I180:I181"/>
    <mergeCell ref="J180:J181"/>
    <mergeCell ref="K180:K181"/>
    <mergeCell ref="P178:P179"/>
    <mergeCell ref="A180:A181"/>
    <mergeCell ref="B180:B181"/>
    <mergeCell ref="C180:C181"/>
    <mergeCell ref="E180:E181"/>
    <mergeCell ref="F180:F181"/>
    <mergeCell ref="G180:G181"/>
    <mergeCell ref="H174:H175"/>
    <mergeCell ref="I174:I175"/>
    <mergeCell ref="J174:J175"/>
    <mergeCell ref="K174:K175"/>
    <mergeCell ref="J176:J177"/>
    <mergeCell ref="K176:K177"/>
    <mergeCell ref="L176:M177"/>
    <mergeCell ref="N176:N177"/>
    <mergeCell ref="O176:O177"/>
    <mergeCell ref="P176:P177"/>
    <mergeCell ref="H176:H177"/>
    <mergeCell ref="I176:I177"/>
    <mergeCell ref="A176:A177"/>
    <mergeCell ref="B176:B177"/>
    <mergeCell ref="C176:C177"/>
    <mergeCell ref="E176:E177"/>
    <mergeCell ref="F176:F177"/>
    <mergeCell ref="G176:G177"/>
    <mergeCell ref="O172:O173"/>
    <mergeCell ref="P172:P173"/>
    <mergeCell ref="E178:E179"/>
    <mergeCell ref="F178:F179"/>
    <mergeCell ref="G178:G179"/>
    <mergeCell ref="P174:P175"/>
    <mergeCell ref="H172:H173"/>
    <mergeCell ref="I172:I173"/>
    <mergeCell ref="J172:J173"/>
    <mergeCell ref="K172:K173"/>
    <mergeCell ref="L172:M173"/>
    <mergeCell ref="N172:N173"/>
    <mergeCell ref="G172:G173"/>
    <mergeCell ref="G174:G175"/>
    <mergeCell ref="P170:P171"/>
    <mergeCell ref="A172:A173"/>
    <mergeCell ref="B172:B173"/>
    <mergeCell ref="C172:C173"/>
    <mergeCell ref="E172:E173"/>
    <mergeCell ref="F172:F173"/>
    <mergeCell ref="L174:M175"/>
    <mergeCell ref="N174:N175"/>
    <mergeCell ref="O174:O175"/>
    <mergeCell ref="A174:A175"/>
    <mergeCell ref="B174:B175"/>
    <mergeCell ref="C174:C175"/>
    <mergeCell ref="E174:E175"/>
    <mergeCell ref="F174:F175"/>
    <mergeCell ref="L170:M171"/>
    <mergeCell ref="N170:N171"/>
    <mergeCell ref="O170:O171"/>
    <mergeCell ref="A170:A171"/>
    <mergeCell ref="B170:B171"/>
    <mergeCell ref="C170:C171"/>
    <mergeCell ref="E170:E171"/>
    <mergeCell ref="F170:F171"/>
    <mergeCell ref="G170:G171"/>
    <mergeCell ref="H170:H171"/>
    <mergeCell ref="I170:I171"/>
    <mergeCell ref="J170:J171"/>
    <mergeCell ref="K170:K171"/>
    <mergeCell ref="L166:M167"/>
    <mergeCell ref="N166:N167"/>
    <mergeCell ref="O166:O167"/>
    <mergeCell ref="A166:A167"/>
    <mergeCell ref="B166:B167"/>
    <mergeCell ref="C166:C167"/>
    <mergeCell ref="L168:M169"/>
    <mergeCell ref="N168:N169"/>
    <mergeCell ref="O168:O169"/>
    <mergeCell ref="P168:P169"/>
    <mergeCell ref="H166:H167"/>
    <mergeCell ref="I166:I167"/>
    <mergeCell ref="J166:J167"/>
    <mergeCell ref="K166:K167"/>
    <mergeCell ref="H168:H169"/>
    <mergeCell ref="I168:I169"/>
    <mergeCell ref="J168:J169"/>
    <mergeCell ref="K168:K169"/>
    <mergeCell ref="P166:P167"/>
    <mergeCell ref="A168:A169"/>
    <mergeCell ref="B168:B169"/>
    <mergeCell ref="C168:C169"/>
    <mergeCell ref="E168:E169"/>
    <mergeCell ref="F168:F169"/>
    <mergeCell ref="G168:G169"/>
    <mergeCell ref="H162:H163"/>
    <mergeCell ref="I162:I163"/>
    <mergeCell ref="J162:J163"/>
    <mergeCell ref="K162:K163"/>
    <mergeCell ref="J164:J165"/>
    <mergeCell ref="K164:K165"/>
    <mergeCell ref="L164:M165"/>
    <mergeCell ref="N164:N165"/>
    <mergeCell ref="O164:O165"/>
    <mergeCell ref="P164:P165"/>
    <mergeCell ref="H164:H165"/>
    <mergeCell ref="I164:I165"/>
    <mergeCell ref="A164:A165"/>
    <mergeCell ref="B164:B165"/>
    <mergeCell ref="C164:C165"/>
    <mergeCell ref="E164:E165"/>
    <mergeCell ref="F164:F165"/>
    <mergeCell ref="G164:G165"/>
    <mergeCell ref="O160:O161"/>
    <mergeCell ref="P160:P161"/>
    <mergeCell ref="E166:E167"/>
    <mergeCell ref="F166:F167"/>
    <mergeCell ref="G166:G167"/>
    <mergeCell ref="P162:P163"/>
    <mergeCell ref="H160:H161"/>
    <mergeCell ref="I160:I161"/>
    <mergeCell ref="J160:J161"/>
    <mergeCell ref="K160:K161"/>
    <mergeCell ref="L160:M161"/>
    <mergeCell ref="N160:N161"/>
    <mergeCell ref="G160:G161"/>
    <mergeCell ref="G162:G163"/>
    <mergeCell ref="P158:P159"/>
    <mergeCell ref="A160:A161"/>
    <mergeCell ref="B160:B161"/>
    <mergeCell ref="C160:C161"/>
    <mergeCell ref="E160:E161"/>
    <mergeCell ref="F160:F161"/>
    <mergeCell ref="L162:M163"/>
    <mergeCell ref="N162:N163"/>
    <mergeCell ref="O162:O163"/>
    <mergeCell ref="A162:A163"/>
    <mergeCell ref="B162:B163"/>
    <mergeCell ref="C162:C163"/>
    <mergeCell ref="E162:E163"/>
    <mergeCell ref="F162:F163"/>
    <mergeCell ref="L158:M159"/>
    <mergeCell ref="N158:N159"/>
    <mergeCell ref="O158:O159"/>
    <mergeCell ref="A158:A159"/>
    <mergeCell ref="B158:B159"/>
    <mergeCell ref="C158:C159"/>
    <mergeCell ref="E158:E159"/>
    <mergeCell ref="F158:F159"/>
    <mergeCell ref="G158:G159"/>
    <mergeCell ref="H158:H159"/>
    <mergeCell ref="I158:I159"/>
    <mergeCell ref="J158:J159"/>
    <mergeCell ref="K158:K159"/>
    <mergeCell ref="L154:M155"/>
    <mergeCell ref="N154:N155"/>
    <mergeCell ref="O154:O155"/>
    <mergeCell ref="A154:A155"/>
    <mergeCell ref="B154:B155"/>
    <mergeCell ref="C154:C155"/>
    <mergeCell ref="L156:M157"/>
    <mergeCell ref="N156:N157"/>
    <mergeCell ref="O156:O157"/>
    <mergeCell ref="P156:P157"/>
    <mergeCell ref="H154:H155"/>
    <mergeCell ref="I154:I155"/>
    <mergeCell ref="J154:J155"/>
    <mergeCell ref="K154:K155"/>
    <mergeCell ref="H156:H157"/>
    <mergeCell ref="I156:I157"/>
    <mergeCell ref="J156:J157"/>
    <mergeCell ref="K156:K157"/>
    <mergeCell ref="P154:P155"/>
    <mergeCell ref="A156:A157"/>
    <mergeCell ref="B156:B157"/>
    <mergeCell ref="C156:C157"/>
    <mergeCell ref="E156:E157"/>
    <mergeCell ref="F156:F157"/>
    <mergeCell ref="G156:G157"/>
    <mergeCell ref="H150:H151"/>
    <mergeCell ref="I150:I151"/>
    <mergeCell ref="J150:J151"/>
    <mergeCell ref="K150:K151"/>
    <mergeCell ref="J152:J153"/>
    <mergeCell ref="K152:K153"/>
    <mergeCell ref="L152:M153"/>
    <mergeCell ref="N152:N153"/>
    <mergeCell ref="O152:O153"/>
    <mergeCell ref="P152:P153"/>
    <mergeCell ref="H152:H153"/>
    <mergeCell ref="I152:I153"/>
    <mergeCell ref="A152:A153"/>
    <mergeCell ref="B152:B153"/>
    <mergeCell ref="C152:C153"/>
    <mergeCell ref="E152:E153"/>
    <mergeCell ref="F152:F153"/>
    <mergeCell ref="G152:G153"/>
    <mergeCell ref="O148:O149"/>
    <mergeCell ref="P148:P149"/>
    <mergeCell ref="E154:E155"/>
    <mergeCell ref="F154:F155"/>
    <mergeCell ref="G154:G155"/>
    <mergeCell ref="P150:P151"/>
    <mergeCell ref="H148:H149"/>
    <mergeCell ref="I148:I149"/>
    <mergeCell ref="J148:J149"/>
    <mergeCell ref="K148:K149"/>
    <mergeCell ref="L148:M149"/>
    <mergeCell ref="N148:N149"/>
    <mergeCell ref="G148:G149"/>
    <mergeCell ref="G150:G151"/>
    <mergeCell ref="P146:P147"/>
    <mergeCell ref="A148:A149"/>
    <mergeCell ref="B148:B149"/>
    <mergeCell ref="C148:C149"/>
    <mergeCell ref="E148:E149"/>
    <mergeCell ref="F148:F149"/>
    <mergeCell ref="L150:M151"/>
    <mergeCell ref="N150:N151"/>
    <mergeCell ref="O150:O151"/>
    <mergeCell ref="A150:A151"/>
    <mergeCell ref="B150:B151"/>
    <mergeCell ref="C150:C151"/>
    <mergeCell ref="E150:E151"/>
    <mergeCell ref="F150:F151"/>
    <mergeCell ref="L146:M147"/>
    <mergeCell ref="N146:N147"/>
    <mergeCell ref="O146:O147"/>
    <mergeCell ref="A146:A147"/>
    <mergeCell ref="B146:B147"/>
    <mergeCell ref="C146:C147"/>
    <mergeCell ref="E146:E147"/>
    <mergeCell ref="F146:F147"/>
    <mergeCell ref="G146:G147"/>
    <mergeCell ref="H146:H147"/>
    <mergeCell ref="I146:I147"/>
    <mergeCell ref="J146:J147"/>
    <mergeCell ref="K146:K147"/>
    <mergeCell ref="L142:M143"/>
    <mergeCell ref="N142:N143"/>
    <mergeCell ref="O142:O143"/>
    <mergeCell ref="A142:A143"/>
    <mergeCell ref="B142:B143"/>
    <mergeCell ref="C142:C143"/>
    <mergeCell ref="L144:M145"/>
    <mergeCell ref="N144:N145"/>
    <mergeCell ref="O144:O145"/>
    <mergeCell ref="P144:P145"/>
    <mergeCell ref="H142:H143"/>
    <mergeCell ref="I142:I143"/>
    <mergeCell ref="J142:J143"/>
    <mergeCell ref="K142:K143"/>
    <mergeCell ref="H144:H145"/>
    <mergeCell ref="I144:I145"/>
    <mergeCell ref="J144:J145"/>
    <mergeCell ref="K144:K145"/>
    <mergeCell ref="P142:P143"/>
    <mergeCell ref="A144:A145"/>
    <mergeCell ref="B144:B145"/>
    <mergeCell ref="C144:C145"/>
    <mergeCell ref="E144:E145"/>
    <mergeCell ref="F144:F145"/>
    <mergeCell ref="G144:G145"/>
    <mergeCell ref="H138:H139"/>
    <mergeCell ref="I138:I139"/>
    <mergeCell ref="J138:J139"/>
    <mergeCell ref="K138:K139"/>
    <mergeCell ref="J140:J141"/>
    <mergeCell ref="K140:K141"/>
    <mergeCell ref="L140:M141"/>
    <mergeCell ref="N140:N141"/>
    <mergeCell ref="O140:O141"/>
    <mergeCell ref="P140:P141"/>
    <mergeCell ref="H140:H141"/>
    <mergeCell ref="I140:I141"/>
    <mergeCell ref="A140:A141"/>
    <mergeCell ref="B140:B141"/>
    <mergeCell ref="C140:C141"/>
    <mergeCell ref="E140:E141"/>
    <mergeCell ref="F140:F141"/>
    <mergeCell ref="G140:G141"/>
    <mergeCell ref="O136:O137"/>
    <mergeCell ref="P136:P137"/>
    <mergeCell ref="E142:E143"/>
    <mergeCell ref="F142:F143"/>
    <mergeCell ref="G142:G143"/>
    <mergeCell ref="P138:P139"/>
    <mergeCell ref="H136:H137"/>
    <mergeCell ref="I136:I137"/>
    <mergeCell ref="J136:J137"/>
    <mergeCell ref="K136:K137"/>
    <mergeCell ref="L136:M137"/>
    <mergeCell ref="N136:N137"/>
    <mergeCell ref="G136:G137"/>
    <mergeCell ref="G138:G139"/>
    <mergeCell ref="P134:P135"/>
    <mergeCell ref="A136:A137"/>
    <mergeCell ref="B136:B137"/>
    <mergeCell ref="C136:C137"/>
    <mergeCell ref="E136:E137"/>
    <mergeCell ref="F136:F137"/>
    <mergeCell ref="L138:M139"/>
    <mergeCell ref="N138:N139"/>
    <mergeCell ref="O138:O139"/>
    <mergeCell ref="A138:A139"/>
    <mergeCell ref="B138:B139"/>
    <mergeCell ref="C138:C139"/>
    <mergeCell ref="E138:E139"/>
    <mergeCell ref="F138:F139"/>
    <mergeCell ref="L134:M135"/>
    <mergeCell ref="N134:N135"/>
    <mergeCell ref="O134:O135"/>
    <mergeCell ref="A134:A135"/>
    <mergeCell ref="B134:B135"/>
    <mergeCell ref="C134:C135"/>
    <mergeCell ref="E134:E135"/>
    <mergeCell ref="F134:F135"/>
    <mergeCell ref="G134:G135"/>
    <mergeCell ref="H134:H135"/>
    <mergeCell ref="I134:I135"/>
    <mergeCell ref="J134:J135"/>
    <mergeCell ref="K134:K135"/>
    <mergeCell ref="H128:H129"/>
    <mergeCell ref="I128:I129"/>
    <mergeCell ref="J128:J129"/>
    <mergeCell ref="A128:A129"/>
    <mergeCell ref="B128:B129"/>
    <mergeCell ref="C128:C129"/>
    <mergeCell ref="E128:E129"/>
    <mergeCell ref="F128:F129"/>
    <mergeCell ref="G128:G129"/>
    <mergeCell ref="A130:A131"/>
    <mergeCell ref="B130:B131"/>
    <mergeCell ref="C130:C131"/>
    <mergeCell ref="K132:K133"/>
    <mergeCell ref="L132:M133"/>
    <mergeCell ref="N132:N133"/>
    <mergeCell ref="O132:O133"/>
    <mergeCell ref="P132:P133"/>
    <mergeCell ref="H130:H131"/>
    <mergeCell ref="I130:I131"/>
    <mergeCell ref="J130:J131"/>
    <mergeCell ref="H132:H133"/>
    <mergeCell ref="I132:I133"/>
    <mergeCell ref="J132:J133"/>
    <mergeCell ref="A132:A133"/>
    <mergeCell ref="B132:B133"/>
    <mergeCell ref="C132:C133"/>
    <mergeCell ref="E132:E133"/>
    <mergeCell ref="F132:F133"/>
    <mergeCell ref="G132:G133"/>
    <mergeCell ref="K130:K131"/>
    <mergeCell ref="L130:M131"/>
    <mergeCell ref="P124:P125"/>
    <mergeCell ref="E130:E131"/>
    <mergeCell ref="F130:F131"/>
    <mergeCell ref="G130:G131"/>
    <mergeCell ref="P126:P127"/>
    <mergeCell ref="I124:I125"/>
    <mergeCell ref="J124:J125"/>
    <mergeCell ref="K124:K125"/>
    <mergeCell ref="L124:M125"/>
    <mergeCell ref="N124:N125"/>
    <mergeCell ref="O124:O125"/>
    <mergeCell ref="P122:P123"/>
    <mergeCell ref="F122:F123"/>
    <mergeCell ref="G122:G123"/>
    <mergeCell ref="I122:I123"/>
    <mergeCell ref="J122:J123"/>
    <mergeCell ref="K122:K123"/>
    <mergeCell ref="L122:M123"/>
    <mergeCell ref="N122:N123"/>
    <mergeCell ref="O122:O123"/>
    <mergeCell ref="K126:K127"/>
    <mergeCell ref="P130:P131"/>
    <mergeCell ref="N130:N131"/>
    <mergeCell ref="O130:O131"/>
    <mergeCell ref="K128:K129"/>
    <mergeCell ref="L128:M129"/>
    <mergeCell ref="N128:N129"/>
    <mergeCell ref="O128:O129"/>
    <mergeCell ref="P128:P129"/>
    <mergeCell ref="H126:H127"/>
    <mergeCell ref="I126:I127"/>
    <mergeCell ref="J126:J127"/>
    <mergeCell ref="A124:A125"/>
    <mergeCell ref="B124:B125"/>
    <mergeCell ref="C124:C125"/>
    <mergeCell ref="E124:E125"/>
    <mergeCell ref="F124:F125"/>
    <mergeCell ref="G124:G125"/>
    <mergeCell ref="N126:N127"/>
    <mergeCell ref="O126:O127"/>
    <mergeCell ref="A126:A127"/>
    <mergeCell ref="B126:B127"/>
    <mergeCell ref="C126:C127"/>
    <mergeCell ref="E126:E127"/>
    <mergeCell ref="F126:F127"/>
    <mergeCell ref="G126:G127"/>
    <mergeCell ref="L126:M127"/>
    <mergeCell ref="H124:H125"/>
    <mergeCell ref="A118:A119"/>
    <mergeCell ref="B118:B119"/>
    <mergeCell ref="C118:C119"/>
    <mergeCell ref="H122:H123"/>
    <mergeCell ref="A122:A123"/>
    <mergeCell ref="B122:B123"/>
    <mergeCell ref="C122:C123"/>
    <mergeCell ref="E122:E123"/>
    <mergeCell ref="P120:P121"/>
    <mergeCell ref="H118:H119"/>
    <mergeCell ref="I118:I119"/>
    <mergeCell ref="J118:J119"/>
    <mergeCell ref="K118:K119"/>
    <mergeCell ref="L118:M119"/>
    <mergeCell ref="N118:N119"/>
    <mergeCell ref="O118:O119"/>
    <mergeCell ref="I120:I121"/>
    <mergeCell ref="J120:J121"/>
    <mergeCell ref="K120:K121"/>
    <mergeCell ref="L120:M121"/>
    <mergeCell ref="N120:N121"/>
    <mergeCell ref="O120:O121"/>
    <mergeCell ref="H120:H121"/>
    <mergeCell ref="P118:P119"/>
    <mergeCell ref="A120:A121"/>
    <mergeCell ref="B120:B121"/>
    <mergeCell ref="C120:C121"/>
    <mergeCell ref="E120:E121"/>
    <mergeCell ref="F120:F121"/>
    <mergeCell ref="G120:G121"/>
    <mergeCell ref="E118:E119"/>
    <mergeCell ref="F118:F119"/>
    <mergeCell ref="G118:G119"/>
    <mergeCell ref="J113:J114"/>
    <mergeCell ref="K113:K114"/>
    <mergeCell ref="P101:P102"/>
    <mergeCell ref="L99:M100"/>
    <mergeCell ref="N99:N100"/>
    <mergeCell ref="O99:O100"/>
    <mergeCell ref="P99:P100"/>
    <mergeCell ref="P97:P98"/>
    <mergeCell ref="N107:N108"/>
    <mergeCell ref="O107:O108"/>
    <mergeCell ref="P107:P108"/>
    <mergeCell ref="P105:P106"/>
    <mergeCell ref="L103:M104"/>
    <mergeCell ref="N103:N104"/>
    <mergeCell ref="O103:O104"/>
    <mergeCell ref="P103:P104"/>
    <mergeCell ref="L117:M117"/>
    <mergeCell ref="O113:O114"/>
    <mergeCell ref="P113:P114"/>
    <mergeCell ref="N111:N112"/>
    <mergeCell ref="O111:O112"/>
    <mergeCell ref="P111:P112"/>
    <mergeCell ref="N97:N98"/>
    <mergeCell ref="O97:O98"/>
    <mergeCell ref="G57:G58"/>
    <mergeCell ref="J105:J106"/>
    <mergeCell ref="K105:K106"/>
    <mergeCell ref="L105:M106"/>
    <mergeCell ref="O101:O102"/>
    <mergeCell ref="N105:N106"/>
    <mergeCell ref="O105:O106"/>
    <mergeCell ref="N101:N102"/>
    <mergeCell ref="J103:J104"/>
    <mergeCell ref="K103:K104"/>
    <mergeCell ref="H115:H116"/>
    <mergeCell ref="L115:M116"/>
    <mergeCell ref="N115:N116"/>
    <mergeCell ref="O115:O116"/>
    <mergeCell ref="P115:P116"/>
    <mergeCell ref="H113:H114"/>
    <mergeCell ref="I113:I114"/>
    <mergeCell ref="L113:M114"/>
    <mergeCell ref="N113:N114"/>
    <mergeCell ref="H111:H112"/>
    <mergeCell ref="I111:I112"/>
    <mergeCell ref="J111:J112"/>
    <mergeCell ref="K111:K112"/>
    <mergeCell ref="L111:M112"/>
    <mergeCell ref="I115:I116"/>
    <mergeCell ref="H95:H96"/>
    <mergeCell ref="J95:J96"/>
    <mergeCell ref="P61:P62"/>
    <mergeCell ref="P63:P64"/>
    <mergeCell ref="P93:P94"/>
    <mergeCell ref="O85:O86"/>
    <mergeCell ref="P85:P86"/>
    <mergeCell ref="P51:P52"/>
    <mergeCell ref="B49:B50"/>
    <mergeCell ref="C49:C50"/>
    <mergeCell ref="E49:E50"/>
    <mergeCell ref="F49:F50"/>
    <mergeCell ref="H51:H52"/>
    <mergeCell ref="I51:I52"/>
    <mergeCell ref="J51:J52"/>
    <mergeCell ref="K51:K52"/>
    <mergeCell ref="P49:P50"/>
    <mergeCell ref="H105:H106"/>
    <mergeCell ref="I105:I106"/>
    <mergeCell ref="F107:F108"/>
    <mergeCell ref="G107:G108"/>
    <mergeCell ref="G97:G98"/>
    <mergeCell ref="P59:P60"/>
    <mergeCell ref="A57:A58"/>
    <mergeCell ref="B57:B58"/>
    <mergeCell ref="C57:C58"/>
    <mergeCell ref="E57:E58"/>
    <mergeCell ref="F57:F58"/>
    <mergeCell ref="H59:H60"/>
    <mergeCell ref="I59:I60"/>
    <mergeCell ref="J59:J60"/>
    <mergeCell ref="K59:K60"/>
    <mergeCell ref="P57:P58"/>
    <mergeCell ref="A59:A60"/>
    <mergeCell ref="B59:B60"/>
    <mergeCell ref="C59:C60"/>
    <mergeCell ref="E59:E60"/>
    <mergeCell ref="F59:F60"/>
    <mergeCell ref="G59:G60"/>
    <mergeCell ref="P47:P48"/>
    <mergeCell ref="H45:H46"/>
    <mergeCell ref="I45:I46"/>
    <mergeCell ref="J45:J46"/>
    <mergeCell ref="K45:K46"/>
    <mergeCell ref="H47:H48"/>
    <mergeCell ref="I47:I48"/>
    <mergeCell ref="J47:J48"/>
    <mergeCell ref="K47:K48"/>
    <mergeCell ref="P45:P46"/>
    <mergeCell ref="A47:A48"/>
    <mergeCell ref="B47:B48"/>
    <mergeCell ref="C47:C48"/>
    <mergeCell ref="E47:E48"/>
    <mergeCell ref="F47:F48"/>
    <mergeCell ref="G47:G48"/>
    <mergeCell ref="K55:K56"/>
    <mergeCell ref="P53:P54"/>
    <mergeCell ref="B55:B56"/>
    <mergeCell ref="C55:C56"/>
    <mergeCell ref="E55:E56"/>
    <mergeCell ref="F55:F56"/>
    <mergeCell ref="G55:G56"/>
    <mergeCell ref="J53:J54"/>
    <mergeCell ref="K53:K54"/>
    <mergeCell ref="L53:M54"/>
    <mergeCell ref="N53:N54"/>
    <mergeCell ref="O53:O54"/>
    <mergeCell ref="H49:H50"/>
    <mergeCell ref="I49:I50"/>
    <mergeCell ref="J49:J50"/>
    <mergeCell ref="K49:K50"/>
    <mergeCell ref="C43:C44"/>
    <mergeCell ref="E43:E44"/>
    <mergeCell ref="F43:F44"/>
    <mergeCell ref="G43:G44"/>
    <mergeCell ref="A51:A52"/>
    <mergeCell ref="B51:B52"/>
    <mergeCell ref="C51:C52"/>
    <mergeCell ref="E51:E52"/>
    <mergeCell ref="F51:F52"/>
    <mergeCell ref="G51:G52"/>
    <mergeCell ref="L45:M46"/>
    <mergeCell ref="N45:N46"/>
    <mergeCell ref="O45:O46"/>
    <mergeCell ref="A45:A46"/>
    <mergeCell ref="B45:B46"/>
    <mergeCell ref="C45:C46"/>
    <mergeCell ref="L47:M48"/>
    <mergeCell ref="N47:N48"/>
    <mergeCell ref="O47:O48"/>
    <mergeCell ref="L49:M50"/>
    <mergeCell ref="N49:N50"/>
    <mergeCell ref="L51:M52"/>
    <mergeCell ref="N51:N52"/>
    <mergeCell ref="O51:O52"/>
    <mergeCell ref="C111:C112"/>
    <mergeCell ref="E111:E112"/>
    <mergeCell ref="H109:H110"/>
    <mergeCell ref="I109:I110"/>
    <mergeCell ref="B1:C1"/>
    <mergeCell ref="B2:C2"/>
    <mergeCell ref="B4:C4"/>
    <mergeCell ref="B5:C5"/>
    <mergeCell ref="B6:C6"/>
    <mergeCell ref="B3:C3"/>
    <mergeCell ref="B7:C7"/>
    <mergeCell ref="G37:G38"/>
    <mergeCell ref="G103:G104"/>
    <mergeCell ref="H101:H102"/>
    <mergeCell ref="I103:I104"/>
    <mergeCell ref="A97:A98"/>
    <mergeCell ref="B97:B98"/>
    <mergeCell ref="C97:C98"/>
    <mergeCell ref="E97:E98"/>
    <mergeCell ref="F97:F98"/>
    <mergeCell ref="H97:H98"/>
    <mergeCell ref="I97:I98"/>
    <mergeCell ref="H99:H100"/>
    <mergeCell ref="I99:I100"/>
    <mergeCell ref="A99:A100"/>
    <mergeCell ref="B99:B100"/>
    <mergeCell ref="A41:A42"/>
    <mergeCell ref="B41:B42"/>
    <mergeCell ref="C41:C42"/>
    <mergeCell ref="E41:E42"/>
    <mergeCell ref="F41:F42"/>
    <mergeCell ref="G41:G42"/>
    <mergeCell ref="A115:A116"/>
    <mergeCell ref="B115:B116"/>
    <mergeCell ref="C115:C116"/>
    <mergeCell ref="E115:E116"/>
    <mergeCell ref="F115:F116"/>
    <mergeCell ref="G115:G116"/>
    <mergeCell ref="A113:A114"/>
    <mergeCell ref="B113:B114"/>
    <mergeCell ref="F111:F112"/>
    <mergeCell ref="G111:G112"/>
    <mergeCell ref="A105:A106"/>
    <mergeCell ref="B105:B106"/>
    <mergeCell ref="C105:C106"/>
    <mergeCell ref="E105:E106"/>
    <mergeCell ref="F105:F106"/>
    <mergeCell ref="A107:A108"/>
    <mergeCell ref="B107:B108"/>
    <mergeCell ref="C107:C108"/>
    <mergeCell ref="E107:E108"/>
    <mergeCell ref="A109:A110"/>
    <mergeCell ref="B109:B110"/>
    <mergeCell ref="C109:C110"/>
    <mergeCell ref="E109:E110"/>
    <mergeCell ref="F109:F110"/>
    <mergeCell ref="G109:G110"/>
    <mergeCell ref="G105:G106"/>
    <mergeCell ref="C113:C114"/>
    <mergeCell ref="E113:E114"/>
    <mergeCell ref="F113:F114"/>
    <mergeCell ref="G113:G114"/>
    <mergeCell ref="A111:A112"/>
    <mergeCell ref="B111:B112"/>
    <mergeCell ref="B103:B104"/>
    <mergeCell ref="C103:C104"/>
    <mergeCell ref="E103:E104"/>
    <mergeCell ref="F103:F104"/>
    <mergeCell ref="J97:J98"/>
    <mergeCell ref="K97:K98"/>
    <mergeCell ref="L97:M98"/>
    <mergeCell ref="A101:A102"/>
    <mergeCell ref="B101:B102"/>
    <mergeCell ref="C101:C102"/>
    <mergeCell ref="E101:E102"/>
    <mergeCell ref="F101:F102"/>
    <mergeCell ref="G101:G102"/>
    <mergeCell ref="I101:I102"/>
    <mergeCell ref="J101:J102"/>
    <mergeCell ref="K101:K102"/>
    <mergeCell ref="L101:M102"/>
    <mergeCell ref="H103:H104"/>
    <mergeCell ref="A103:A104"/>
    <mergeCell ref="G93:G94"/>
    <mergeCell ref="I93:I94"/>
    <mergeCell ref="J93:J94"/>
    <mergeCell ref="K93:K94"/>
    <mergeCell ref="L93:M94"/>
    <mergeCell ref="N93:N94"/>
    <mergeCell ref="O93:O94"/>
    <mergeCell ref="H91:H92"/>
    <mergeCell ref="I91:I92"/>
    <mergeCell ref="J91:J92"/>
    <mergeCell ref="K91:K92"/>
    <mergeCell ref="C99:C100"/>
    <mergeCell ref="E99:E100"/>
    <mergeCell ref="F99:F100"/>
    <mergeCell ref="G99:G100"/>
    <mergeCell ref="J99:J100"/>
    <mergeCell ref="K99:K100"/>
    <mergeCell ref="H93:H94"/>
    <mergeCell ref="C95:C96"/>
    <mergeCell ref="E95:E96"/>
    <mergeCell ref="F95:F96"/>
    <mergeCell ref="G95:G96"/>
    <mergeCell ref="I95:I96"/>
    <mergeCell ref="K95:K96"/>
    <mergeCell ref="O89:O90"/>
    <mergeCell ref="P89:P90"/>
    <mergeCell ref="A89:A90"/>
    <mergeCell ref="B89:B90"/>
    <mergeCell ref="C89:C90"/>
    <mergeCell ref="E89:E90"/>
    <mergeCell ref="F89:F90"/>
    <mergeCell ref="G89:G90"/>
    <mergeCell ref="H89:H90"/>
    <mergeCell ref="I89:I90"/>
    <mergeCell ref="J89:J90"/>
    <mergeCell ref="K89:K90"/>
    <mergeCell ref="L89:M90"/>
    <mergeCell ref="N89:N90"/>
    <mergeCell ref="L95:M96"/>
    <mergeCell ref="A95:A96"/>
    <mergeCell ref="B95:B96"/>
    <mergeCell ref="L91:M92"/>
    <mergeCell ref="N91:N92"/>
    <mergeCell ref="O91:O92"/>
    <mergeCell ref="P91:P92"/>
    <mergeCell ref="A91:A92"/>
    <mergeCell ref="B91:B92"/>
    <mergeCell ref="C91:C92"/>
    <mergeCell ref="E91:E92"/>
    <mergeCell ref="F91:F92"/>
    <mergeCell ref="G91:G92"/>
    <mergeCell ref="A93:A94"/>
    <mergeCell ref="B93:B94"/>
    <mergeCell ref="C93:C94"/>
    <mergeCell ref="E93:E94"/>
    <mergeCell ref="F93:F94"/>
    <mergeCell ref="A87:A88"/>
    <mergeCell ref="B87:B88"/>
    <mergeCell ref="C87:C88"/>
    <mergeCell ref="E87:E88"/>
    <mergeCell ref="F87:F88"/>
    <mergeCell ref="G87:G88"/>
    <mergeCell ref="J87:J88"/>
    <mergeCell ref="K87:K88"/>
    <mergeCell ref="L87:M88"/>
    <mergeCell ref="N87:N88"/>
    <mergeCell ref="O87:O88"/>
    <mergeCell ref="P87:P88"/>
    <mergeCell ref="H87:H88"/>
    <mergeCell ref="I87:I88"/>
    <mergeCell ref="A85:A86"/>
    <mergeCell ref="B85:B86"/>
    <mergeCell ref="C85:C86"/>
    <mergeCell ref="E85:E86"/>
    <mergeCell ref="F85:F86"/>
    <mergeCell ref="G85:G86"/>
    <mergeCell ref="J85:J86"/>
    <mergeCell ref="K85:K86"/>
    <mergeCell ref="L85:M86"/>
    <mergeCell ref="N85:N86"/>
    <mergeCell ref="H85:H86"/>
    <mergeCell ref="I85:I86"/>
    <mergeCell ref="N83:N84"/>
    <mergeCell ref="O83:O84"/>
    <mergeCell ref="P83:P84"/>
    <mergeCell ref="A83:A84"/>
    <mergeCell ref="B83:B84"/>
    <mergeCell ref="C83:C84"/>
    <mergeCell ref="E83:E84"/>
    <mergeCell ref="F83:F84"/>
    <mergeCell ref="G83:G84"/>
    <mergeCell ref="H83:H84"/>
    <mergeCell ref="I83:I84"/>
    <mergeCell ref="J83:J84"/>
    <mergeCell ref="K83:K84"/>
    <mergeCell ref="L83:M84"/>
    <mergeCell ref="A81:A82"/>
    <mergeCell ref="B81:B82"/>
    <mergeCell ref="C81:C82"/>
    <mergeCell ref="E81:E82"/>
    <mergeCell ref="F81:F82"/>
    <mergeCell ref="G81:G82"/>
    <mergeCell ref="I81:I82"/>
    <mergeCell ref="J81:J82"/>
    <mergeCell ref="K81:K82"/>
    <mergeCell ref="L81:M82"/>
    <mergeCell ref="N81:N82"/>
    <mergeCell ref="O81:O82"/>
    <mergeCell ref="H81:H82"/>
    <mergeCell ref="P81:P82"/>
    <mergeCell ref="A79:A80"/>
    <mergeCell ref="B79:B80"/>
    <mergeCell ref="C79:C80"/>
    <mergeCell ref="E79:E80"/>
    <mergeCell ref="F79:F80"/>
    <mergeCell ref="G79:G80"/>
    <mergeCell ref="J79:J80"/>
    <mergeCell ref="K79:K80"/>
    <mergeCell ref="L79:M80"/>
    <mergeCell ref="N79:N80"/>
    <mergeCell ref="H79:H80"/>
    <mergeCell ref="I79:I80"/>
    <mergeCell ref="N77:N78"/>
    <mergeCell ref="O77:O78"/>
    <mergeCell ref="P77:P78"/>
    <mergeCell ref="A77:A78"/>
    <mergeCell ref="B77:B78"/>
    <mergeCell ref="C77:C78"/>
    <mergeCell ref="E77:E78"/>
    <mergeCell ref="F77:F78"/>
    <mergeCell ref="G77:G78"/>
    <mergeCell ref="H77:H78"/>
    <mergeCell ref="I77:I78"/>
    <mergeCell ref="J77:J78"/>
    <mergeCell ref="K77:K78"/>
    <mergeCell ref="L77:M78"/>
    <mergeCell ref="O79:O80"/>
    <mergeCell ref="P79:P80"/>
    <mergeCell ref="A75:A76"/>
    <mergeCell ref="B75:B76"/>
    <mergeCell ref="C75:C76"/>
    <mergeCell ref="E75:E76"/>
    <mergeCell ref="F75:F76"/>
    <mergeCell ref="G75:G76"/>
    <mergeCell ref="I75:I76"/>
    <mergeCell ref="J75:J76"/>
    <mergeCell ref="K75:K76"/>
    <mergeCell ref="L75:M76"/>
    <mergeCell ref="N75:N76"/>
    <mergeCell ref="O75:O76"/>
    <mergeCell ref="H75:H76"/>
    <mergeCell ref="A73:A74"/>
    <mergeCell ref="B73:B74"/>
    <mergeCell ref="C73:C74"/>
    <mergeCell ref="E73:E74"/>
    <mergeCell ref="F73:F74"/>
    <mergeCell ref="G73:G74"/>
    <mergeCell ref="J73:J74"/>
    <mergeCell ref="K73:K74"/>
    <mergeCell ref="L73:M74"/>
    <mergeCell ref="N73:N74"/>
    <mergeCell ref="H73:H74"/>
    <mergeCell ref="I73:I74"/>
    <mergeCell ref="N71:N72"/>
    <mergeCell ref="O71:O72"/>
    <mergeCell ref="P71:P72"/>
    <mergeCell ref="A71:A72"/>
    <mergeCell ref="B71:B72"/>
    <mergeCell ref="C71:C72"/>
    <mergeCell ref="E71:E72"/>
    <mergeCell ref="F71:F72"/>
    <mergeCell ref="G71:G72"/>
    <mergeCell ref="H71:H72"/>
    <mergeCell ref="I71:I72"/>
    <mergeCell ref="J71:J72"/>
    <mergeCell ref="K71:K72"/>
    <mergeCell ref="L71:M72"/>
    <mergeCell ref="I69:I70"/>
    <mergeCell ref="J69:J70"/>
    <mergeCell ref="K69:K70"/>
    <mergeCell ref="L69:M70"/>
    <mergeCell ref="N69:N70"/>
    <mergeCell ref="O69:O70"/>
    <mergeCell ref="H69:H70"/>
    <mergeCell ref="L67:M68"/>
    <mergeCell ref="N67:N68"/>
    <mergeCell ref="O67:O68"/>
    <mergeCell ref="A67:A68"/>
    <mergeCell ref="B67:B68"/>
    <mergeCell ref="C67:C68"/>
    <mergeCell ref="E67:E68"/>
    <mergeCell ref="F67:F68"/>
    <mergeCell ref="G67:G68"/>
    <mergeCell ref="H67:H68"/>
    <mergeCell ref="E61:E62"/>
    <mergeCell ref="F61:F62"/>
    <mergeCell ref="G61:G62"/>
    <mergeCell ref="A69:A70"/>
    <mergeCell ref="B69:B70"/>
    <mergeCell ref="C69:C70"/>
    <mergeCell ref="E69:E70"/>
    <mergeCell ref="F69:F70"/>
    <mergeCell ref="G69:G70"/>
    <mergeCell ref="A65:A66"/>
    <mergeCell ref="B65:B66"/>
    <mergeCell ref="C65:C66"/>
    <mergeCell ref="E65:E66"/>
    <mergeCell ref="F65:F66"/>
    <mergeCell ref="G65:G66"/>
    <mergeCell ref="J61:J62"/>
    <mergeCell ref="K61:K62"/>
    <mergeCell ref="L61:M62"/>
    <mergeCell ref="N61:N62"/>
    <mergeCell ref="A63:A64"/>
    <mergeCell ref="B63:B64"/>
    <mergeCell ref="C63:C64"/>
    <mergeCell ref="E63:E64"/>
    <mergeCell ref="F63:F64"/>
    <mergeCell ref="A33:A34"/>
    <mergeCell ref="L39:M40"/>
    <mergeCell ref="N39:N40"/>
    <mergeCell ref="L41:M42"/>
    <mergeCell ref="N41:N42"/>
    <mergeCell ref="H39:H40"/>
    <mergeCell ref="I39:I40"/>
    <mergeCell ref="N37:N38"/>
    <mergeCell ref="A39:A40"/>
    <mergeCell ref="B39:B40"/>
    <mergeCell ref="C39:C40"/>
    <mergeCell ref="E39:E40"/>
    <mergeCell ref="I63:I64"/>
    <mergeCell ref="J63:J64"/>
    <mergeCell ref="K63:K64"/>
    <mergeCell ref="B33:B34"/>
    <mergeCell ref="E33:E34"/>
    <mergeCell ref="F33:F34"/>
    <mergeCell ref="G33:G34"/>
    <mergeCell ref="I53:I54"/>
    <mergeCell ref="C33:C34"/>
    <mergeCell ref="L37:M38"/>
    <mergeCell ref="I43:I44"/>
    <mergeCell ref="J43:J44"/>
    <mergeCell ref="K43:K44"/>
    <mergeCell ref="L43:M44"/>
    <mergeCell ref="N43:N44"/>
    <mergeCell ref="H43:H44"/>
    <mergeCell ref="A43:A44"/>
    <mergeCell ref="B43:B44"/>
    <mergeCell ref="O33:O34"/>
    <mergeCell ref="P33:P34"/>
    <mergeCell ref="I33:I34"/>
    <mergeCell ref="J33:J34"/>
    <mergeCell ref="K33:K34"/>
    <mergeCell ref="N33:N34"/>
    <mergeCell ref="H33:H34"/>
    <mergeCell ref="E45:E46"/>
    <mergeCell ref="F45:F46"/>
    <mergeCell ref="G45:G46"/>
    <mergeCell ref="P39:P40"/>
    <mergeCell ref="O41:O42"/>
    <mergeCell ref="P41:P42"/>
    <mergeCell ref="O37:O38"/>
    <mergeCell ref="P37:P38"/>
    <mergeCell ref="F39:F40"/>
    <mergeCell ref="G39:G40"/>
    <mergeCell ref="L33:M34"/>
    <mergeCell ref="P43:P44"/>
    <mergeCell ref="O43:O44"/>
  </mergeCells>
  <conditionalFormatting sqref="E33:E219">
    <cfRule type="cellIs" dxfId="2" priority="124" stopIfTrue="1" operator="equal">
      <formula>#REF!</formula>
    </cfRule>
    <cfRule type="cellIs" dxfId="1" priority="125" stopIfTrue="1" operator="lessThanOrEqual">
      <formula>#REF!</formula>
    </cfRule>
    <cfRule type="cellIs" dxfId="0" priority="126" stopIfTrue="1" operator="greaterThan">
      <formula>#REF!</formula>
    </cfRule>
  </conditionalFormatting>
  <dataValidations count="3">
    <dataValidation type="list" allowBlank="1" showInputMessage="1" showErrorMessage="1" sqref="C117:C219" xr:uid="{00000000-0002-0000-0100-000000000000}">
      <formula1>Список</formula1>
    </dataValidation>
    <dataValidation type="list" allowBlank="1" showInputMessage="1" showErrorMessage="1" sqref="WVF982884:WVF982887 C65380:C65383 IT65380:IT65383 SP65380:SP65383 ACL65380:ACL65383 AMH65380:AMH65383 AWD65380:AWD65383 BFZ65380:BFZ65383 BPV65380:BPV65383 BZR65380:BZR65383 CJN65380:CJN65383 CTJ65380:CTJ65383 DDF65380:DDF65383 DNB65380:DNB65383 DWX65380:DWX65383 EGT65380:EGT65383 EQP65380:EQP65383 FAL65380:FAL65383 FKH65380:FKH65383 FUD65380:FUD65383 GDZ65380:GDZ65383 GNV65380:GNV65383 GXR65380:GXR65383 HHN65380:HHN65383 HRJ65380:HRJ65383 IBF65380:IBF65383 ILB65380:ILB65383 IUX65380:IUX65383 JET65380:JET65383 JOP65380:JOP65383 JYL65380:JYL65383 KIH65380:KIH65383 KSD65380:KSD65383 LBZ65380:LBZ65383 LLV65380:LLV65383 LVR65380:LVR65383 MFN65380:MFN65383 MPJ65380:MPJ65383 MZF65380:MZF65383 NJB65380:NJB65383 NSX65380:NSX65383 OCT65380:OCT65383 OMP65380:OMP65383 OWL65380:OWL65383 PGH65380:PGH65383 PQD65380:PQD65383 PZZ65380:PZZ65383 QJV65380:QJV65383 QTR65380:QTR65383 RDN65380:RDN65383 RNJ65380:RNJ65383 RXF65380:RXF65383 SHB65380:SHB65383 SQX65380:SQX65383 TAT65380:TAT65383 TKP65380:TKP65383 TUL65380:TUL65383 UEH65380:UEH65383 UOD65380:UOD65383 UXZ65380:UXZ65383 VHV65380:VHV65383 VRR65380:VRR65383 WBN65380:WBN65383 WLJ65380:WLJ65383 WVF65380:WVF65383 C130916:C130919 IT130916:IT130919 SP130916:SP130919 ACL130916:ACL130919 AMH130916:AMH130919 AWD130916:AWD130919 BFZ130916:BFZ130919 BPV130916:BPV130919 BZR130916:BZR130919 CJN130916:CJN130919 CTJ130916:CTJ130919 DDF130916:DDF130919 DNB130916:DNB130919 DWX130916:DWX130919 EGT130916:EGT130919 EQP130916:EQP130919 FAL130916:FAL130919 FKH130916:FKH130919 FUD130916:FUD130919 GDZ130916:GDZ130919 GNV130916:GNV130919 GXR130916:GXR130919 HHN130916:HHN130919 HRJ130916:HRJ130919 IBF130916:IBF130919 ILB130916:ILB130919 IUX130916:IUX130919 JET130916:JET130919 JOP130916:JOP130919 JYL130916:JYL130919 KIH130916:KIH130919 KSD130916:KSD130919 LBZ130916:LBZ130919 LLV130916:LLV130919 LVR130916:LVR130919 MFN130916:MFN130919 MPJ130916:MPJ130919 MZF130916:MZF130919 NJB130916:NJB130919 NSX130916:NSX130919 OCT130916:OCT130919 OMP130916:OMP130919 OWL130916:OWL130919 PGH130916:PGH130919 PQD130916:PQD130919 PZZ130916:PZZ130919 QJV130916:QJV130919 QTR130916:QTR130919 RDN130916:RDN130919 RNJ130916:RNJ130919 RXF130916:RXF130919 SHB130916:SHB130919 SQX130916:SQX130919 TAT130916:TAT130919 TKP130916:TKP130919 TUL130916:TUL130919 UEH130916:UEH130919 UOD130916:UOD130919 UXZ130916:UXZ130919 VHV130916:VHV130919 VRR130916:VRR130919 WBN130916:WBN130919 WLJ130916:WLJ130919 WVF130916:WVF130919 C196452:C196455 IT196452:IT196455 SP196452:SP196455 ACL196452:ACL196455 AMH196452:AMH196455 AWD196452:AWD196455 BFZ196452:BFZ196455 BPV196452:BPV196455 BZR196452:BZR196455 CJN196452:CJN196455 CTJ196452:CTJ196455 DDF196452:DDF196455 DNB196452:DNB196455 DWX196452:DWX196455 EGT196452:EGT196455 EQP196452:EQP196455 FAL196452:FAL196455 FKH196452:FKH196455 FUD196452:FUD196455 GDZ196452:GDZ196455 GNV196452:GNV196455 GXR196452:GXR196455 HHN196452:HHN196455 HRJ196452:HRJ196455 IBF196452:IBF196455 ILB196452:ILB196455 IUX196452:IUX196455 JET196452:JET196455 JOP196452:JOP196455 JYL196452:JYL196455 KIH196452:KIH196455 KSD196452:KSD196455 LBZ196452:LBZ196455 LLV196452:LLV196455 LVR196452:LVR196455 MFN196452:MFN196455 MPJ196452:MPJ196455 MZF196452:MZF196455 NJB196452:NJB196455 NSX196452:NSX196455 OCT196452:OCT196455 OMP196452:OMP196455 OWL196452:OWL196455 PGH196452:PGH196455 PQD196452:PQD196455 PZZ196452:PZZ196455 QJV196452:QJV196455 QTR196452:QTR196455 RDN196452:RDN196455 RNJ196452:RNJ196455 RXF196452:RXF196455 SHB196452:SHB196455 SQX196452:SQX196455 TAT196452:TAT196455 TKP196452:TKP196455 TUL196452:TUL196455 UEH196452:UEH196455 UOD196452:UOD196455 UXZ196452:UXZ196455 VHV196452:VHV196455 VRR196452:VRR196455 WBN196452:WBN196455 WLJ196452:WLJ196455 WVF196452:WVF196455 C261988:C261991 IT261988:IT261991 SP261988:SP261991 ACL261988:ACL261991 AMH261988:AMH261991 AWD261988:AWD261991 BFZ261988:BFZ261991 BPV261988:BPV261991 BZR261988:BZR261991 CJN261988:CJN261991 CTJ261988:CTJ261991 DDF261988:DDF261991 DNB261988:DNB261991 DWX261988:DWX261991 EGT261988:EGT261991 EQP261988:EQP261991 FAL261988:FAL261991 FKH261988:FKH261991 FUD261988:FUD261991 GDZ261988:GDZ261991 GNV261988:GNV261991 GXR261988:GXR261991 HHN261988:HHN261991 HRJ261988:HRJ261991 IBF261988:IBF261991 ILB261988:ILB261991 IUX261988:IUX261991 JET261988:JET261991 JOP261988:JOP261991 JYL261988:JYL261991 KIH261988:KIH261991 KSD261988:KSD261991 LBZ261988:LBZ261991 LLV261988:LLV261991 LVR261988:LVR261991 MFN261988:MFN261991 MPJ261988:MPJ261991 MZF261988:MZF261991 NJB261988:NJB261991 NSX261988:NSX261991 OCT261988:OCT261991 OMP261988:OMP261991 OWL261988:OWL261991 PGH261988:PGH261991 PQD261988:PQD261991 PZZ261988:PZZ261991 QJV261988:QJV261991 QTR261988:QTR261991 RDN261988:RDN261991 RNJ261988:RNJ261991 RXF261988:RXF261991 SHB261988:SHB261991 SQX261988:SQX261991 TAT261988:TAT261991 TKP261988:TKP261991 TUL261988:TUL261991 UEH261988:UEH261991 UOD261988:UOD261991 UXZ261988:UXZ261991 VHV261988:VHV261991 VRR261988:VRR261991 WBN261988:WBN261991 WLJ261988:WLJ261991 WVF261988:WVF261991 C327524:C327527 IT327524:IT327527 SP327524:SP327527 ACL327524:ACL327527 AMH327524:AMH327527 AWD327524:AWD327527 BFZ327524:BFZ327527 BPV327524:BPV327527 BZR327524:BZR327527 CJN327524:CJN327527 CTJ327524:CTJ327527 DDF327524:DDF327527 DNB327524:DNB327527 DWX327524:DWX327527 EGT327524:EGT327527 EQP327524:EQP327527 FAL327524:FAL327527 FKH327524:FKH327527 FUD327524:FUD327527 GDZ327524:GDZ327527 GNV327524:GNV327527 GXR327524:GXR327527 HHN327524:HHN327527 HRJ327524:HRJ327527 IBF327524:IBF327527 ILB327524:ILB327527 IUX327524:IUX327527 JET327524:JET327527 JOP327524:JOP327527 JYL327524:JYL327527 KIH327524:KIH327527 KSD327524:KSD327527 LBZ327524:LBZ327527 LLV327524:LLV327527 LVR327524:LVR327527 MFN327524:MFN327527 MPJ327524:MPJ327527 MZF327524:MZF327527 NJB327524:NJB327527 NSX327524:NSX327527 OCT327524:OCT327527 OMP327524:OMP327527 OWL327524:OWL327527 PGH327524:PGH327527 PQD327524:PQD327527 PZZ327524:PZZ327527 QJV327524:QJV327527 QTR327524:QTR327527 RDN327524:RDN327527 RNJ327524:RNJ327527 RXF327524:RXF327527 SHB327524:SHB327527 SQX327524:SQX327527 TAT327524:TAT327527 TKP327524:TKP327527 TUL327524:TUL327527 UEH327524:UEH327527 UOD327524:UOD327527 UXZ327524:UXZ327527 VHV327524:VHV327527 VRR327524:VRR327527 WBN327524:WBN327527 WLJ327524:WLJ327527 WVF327524:WVF327527 C393060:C393063 IT393060:IT393063 SP393060:SP393063 ACL393060:ACL393063 AMH393060:AMH393063 AWD393060:AWD393063 BFZ393060:BFZ393063 BPV393060:BPV393063 BZR393060:BZR393063 CJN393060:CJN393063 CTJ393060:CTJ393063 DDF393060:DDF393063 DNB393060:DNB393063 DWX393060:DWX393063 EGT393060:EGT393063 EQP393060:EQP393063 FAL393060:FAL393063 FKH393060:FKH393063 FUD393060:FUD393063 GDZ393060:GDZ393063 GNV393060:GNV393063 GXR393060:GXR393063 HHN393060:HHN393063 HRJ393060:HRJ393063 IBF393060:IBF393063 ILB393060:ILB393063 IUX393060:IUX393063 JET393060:JET393063 JOP393060:JOP393063 JYL393060:JYL393063 KIH393060:KIH393063 KSD393060:KSD393063 LBZ393060:LBZ393063 LLV393060:LLV393063 LVR393060:LVR393063 MFN393060:MFN393063 MPJ393060:MPJ393063 MZF393060:MZF393063 NJB393060:NJB393063 NSX393060:NSX393063 OCT393060:OCT393063 OMP393060:OMP393063 OWL393060:OWL393063 PGH393060:PGH393063 PQD393060:PQD393063 PZZ393060:PZZ393063 QJV393060:QJV393063 QTR393060:QTR393063 RDN393060:RDN393063 RNJ393060:RNJ393063 RXF393060:RXF393063 SHB393060:SHB393063 SQX393060:SQX393063 TAT393060:TAT393063 TKP393060:TKP393063 TUL393060:TUL393063 UEH393060:UEH393063 UOD393060:UOD393063 UXZ393060:UXZ393063 VHV393060:VHV393063 VRR393060:VRR393063 WBN393060:WBN393063 WLJ393060:WLJ393063 WVF393060:WVF393063 C458596:C458599 IT458596:IT458599 SP458596:SP458599 ACL458596:ACL458599 AMH458596:AMH458599 AWD458596:AWD458599 BFZ458596:BFZ458599 BPV458596:BPV458599 BZR458596:BZR458599 CJN458596:CJN458599 CTJ458596:CTJ458599 DDF458596:DDF458599 DNB458596:DNB458599 DWX458596:DWX458599 EGT458596:EGT458599 EQP458596:EQP458599 FAL458596:FAL458599 FKH458596:FKH458599 FUD458596:FUD458599 GDZ458596:GDZ458599 GNV458596:GNV458599 GXR458596:GXR458599 HHN458596:HHN458599 HRJ458596:HRJ458599 IBF458596:IBF458599 ILB458596:ILB458599 IUX458596:IUX458599 JET458596:JET458599 JOP458596:JOP458599 JYL458596:JYL458599 KIH458596:KIH458599 KSD458596:KSD458599 LBZ458596:LBZ458599 LLV458596:LLV458599 LVR458596:LVR458599 MFN458596:MFN458599 MPJ458596:MPJ458599 MZF458596:MZF458599 NJB458596:NJB458599 NSX458596:NSX458599 OCT458596:OCT458599 OMP458596:OMP458599 OWL458596:OWL458599 PGH458596:PGH458599 PQD458596:PQD458599 PZZ458596:PZZ458599 QJV458596:QJV458599 QTR458596:QTR458599 RDN458596:RDN458599 RNJ458596:RNJ458599 RXF458596:RXF458599 SHB458596:SHB458599 SQX458596:SQX458599 TAT458596:TAT458599 TKP458596:TKP458599 TUL458596:TUL458599 UEH458596:UEH458599 UOD458596:UOD458599 UXZ458596:UXZ458599 VHV458596:VHV458599 VRR458596:VRR458599 WBN458596:WBN458599 WLJ458596:WLJ458599 WVF458596:WVF458599 C524132:C524135 IT524132:IT524135 SP524132:SP524135 ACL524132:ACL524135 AMH524132:AMH524135 AWD524132:AWD524135 BFZ524132:BFZ524135 BPV524132:BPV524135 BZR524132:BZR524135 CJN524132:CJN524135 CTJ524132:CTJ524135 DDF524132:DDF524135 DNB524132:DNB524135 DWX524132:DWX524135 EGT524132:EGT524135 EQP524132:EQP524135 FAL524132:FAL524135 FKH524132:FKH524135 FUD524132:FUD524135 GDZ524132:GDZ524135 GNV524132:GNV524135 GXR524132:GXR524135 HHN524132:HHN524135 HRJ524132:HRJ524135 IBF524132:IBF524135 ILB524132:ILB524135 IUX524132:IUX524135 JET524132:JET524135 JOP524132:JOP524135 JYL524132:JYL524135 KIH524132:KIH524135 KSD524132:KSD524135 LBZ524132:LBZ524135 LLV524132:LLV524135 LVR524132:LVR524135 MFN524132:MFN524135 MPJ524132:MPJ524135 MZF524132:MZF524135 NJB524132:NJB524135 NSX524132:NSX524135 OCT524132:OCT524135 OMP524132:OMP524135 OWL524132:OWL524135 PGH524132:PGH524135 PQD524132:PQD524135 PZZ524132:PZZ524135 QJV524132:QJV524135 QTR524132:QTR524135 RDN524132:RDN524135 RNJ524132:RNJ524135 RXF524132:RXF524135 SHB524132:SHB524135 SQX524132:SQX524135 TAT524132:TAT524135 TKP524132:TKP524135 TUL524132:TUL524135 UEH524132:UEH524135 UOD524132:UOD524135 UXZ524132:UXZ524135 VHV524132:VHV524135 VRR524132:VRR524135 WBN524132:WBN524135 WLJ524132:WLJ524135 WVF524132:WVF524135 C589668:C589671 IT589668:IT589671 SP589668:SP589671 ACL589668:ACL589671 AMH589668:AMH589671 AWD589668:AWD589671 BFZ589668:BFZ589671 BPV589668:BPV589671 BZR589668:BZR589671 CJN589668:CJN589671 CTJ589668:CTJ589671 DDF589668:DDF589671 DNB589668:DNB589671 DWX589668:DWX589671 EGT589668:EGT589671 EQP589668:EQP589671 FAL589668:FAL589671 FKH589668:FKH589671 FUD589668:FUD589671 GDZ589668:GDZ589671 GNV589668:GNV589671 GXR589668:GXR589671 HHN589668:HHN589671 HRJ589668:HRJ589671 IBF589668:IBF589671 ILB589668:ILB589671 IUX589668:IUX589671 JET589668:JET589671 JOP589668:JOP589671 JYL589668:JYL589671 KIH589668:KIH589671 KSD589668:KSD589671 LBZ589668:LBZ589671 LLV589668:LLV589671 LVR589668:LVR589671 MFN589668:MFN589671 MPJ589668:MPJ589671 MZF589668:MZF589671 NJB589668:NJB589671 NSX589668:NSX589671 OCT589668:OCT589671 OMP589668:OMP589671 OWL589668:OWL589671 PGH589668:PGH589671 PQD589668:PQD589671 PZZ589668:PZZ589671 QJV589668:QJV589671 QTR589668:QTR589671 RDN589668:RDN589671 RNJ589668:RNJ589671 RXF589668:RXF589671 SHB589668:SHB589671 SQX589668:SQX589671 TAT589668:TAT589671 TKP589668:TKP589671 TUL589668:TUL589671 UEH589668:UEH589671 UOD589668:UOD589671 UXZ589668:UXZ589671 VHV589668:VHV589671 VRR589668:VRR589671 WBN589668:WBN589671 WLJ589668:WLJ589671 WVF589668:WVF589671 C655204:C655207 IT655204:IT655207 SP655204:SP655207 ACL655204:ACL655207 AMH655204:AMH655207 AWD655204:AWD655207 BFZ655204:BFZ655207 BPV655204:BPV655207 BZR655204:BZR655207 CJN655204:CJN655207 CTJ655204:CTJ655207 DDF655204:DDF655207 DNB655204:DNB655207 DWX655204:DWX655207 EGT655204:EGT655207 EQP655204:EQP655207 FAL655204:FAL655207 FKH655204:FKH655207 FUD655204:FUD655207 GDZ655204:GDZ655207 GNV655204:GNV655207 GXR655204:GXR655207 HHN655204:HHN655207 HRJ655204:HRJ655207 IBF655204:IBF655207 ILB655204:ILB655207 IUX655204:IUX655207 JET655204:JET655207 JOP655204:JOP655207 JYL655204:JYL655207 KIH655204:KIH655207 KSD655204:KSD655207 LBZ655204:LBZ655207 LLV655204:LLV655207 LVR655204:LVR655207 MFN655204:MFN655207 MPJ655204:MPJ655207 MZF655204:MZF655207 NJB655204:NJB655207 NSX655204:NSX655207 OCT655204:OCT655207 OMP655204:OMP655207 OWL655204:OWL655207 PGH655204:PGH655207 PQD655204:PQD655207 PZZ655204:PZZ655207 QJV655204:QJV655207 QTR655204:QTR655207 RDN655204:RDN655207 RNJ655204:RNJ655207 RXF655204:RXF655207 SHB655204:SHB655207 SQX655204:SQX655207 TAT655204:TAT655207 TKP655204:TKP655207 TUL655204:TUL655207 UEH655204:UEH655207 UOD655204:UOD655207 UXZ655204:UXZ655207 VHV655204:VHV655207 VRR655204:VRR655207 WBN655204:WBN655207 WLJ655204:WLJ655207 WVF655204:WVF655207 C720740:C720743 IT720740:IT720743 SP720740:SP720743 ACL720740:ACL720743 AMH720740:AMH720743 AWD720740:AWD720743 BFZ720740:BFZ720743 BPV720740:BPV720743 BZR720740:BZR720743 CJN720740:CJN720743 CTJ720740:CTJ720743 DDF720740:DDF720743 DNB720740:DNB720743 DWX720740:DWX720743 EGT720740:EGT720743 EQP720740:EQP720743 FAL720740:FAL720743 FKH720740:FKH720743 FUD720740:FUD720743 GDZ720740:GDZ720743 GNV720740:GNV720743 GXR720740:GXR720743 HHN720740:HHN720743 HRJ720740:HRJ720743 IBF720740:IBF720743 ILB720740:ILB720743 IUX720740:IUX720743 JET720740:JET720743 JOP720740:JOP720743 JYL720740:JYL720743 KIH720740:KIH720743 KSD720740:KSD720743 LBZ720740:LBZ720743 LLV720740:LLV720743 LVR720740:LVR720743 MFN720740:MFN720743 MPJ720740:MPJ720743 MZF720740:MZF720743 NJB720740:NJB720743 NSX720740:NSX720743 OCT720740:OCT720743 OMP720740:OMP720743 OWL720740:OWL720743 PGH720740:PGH720743 PQD720740:PQD720743 PZZ720740:PZZ720743 QJV720740:QJV720743 QTR720740:QTR720743 RDN720740:RDN720743 RNJ720740:RNJ720743 RXF720740:RXF720743 SHB720740:SHB720743 SQX720740:SQX720743 TAT720740:TAT720743 TKP720740:TKP720743 TUL720740:TUL720743 UEH720740:UEH720743 UOD720740:UOD720743 UXZ720740:UXZ720743 VHV720740:VHV720743 VRR720740:VRR720743 WBN720740:WBN720743 WLJ720740:WLJ720743 WVF720740:WVF720743 C786276:C786279 IT786276:IT786279 SP786276:SP786279 ACL786276:ACL786279 AMH786276:AMH786279 AWD786276:AWD786279 BFZ786276:BFZ786279 BPV786276:BPV786279 BZR786276:BZR786279 CJN786276:CJN786279 CTJ786276:CTJ786279 DDF786276:DDF786279 DNB786276:DNB786279 DWX786276:DWX786279 EGT786276:EGT786279 EQP786276:EQP786279 FAL786276:FAL786279 FKH786276:FKH786279 FUD786276:FUD786279 GDZ786276:GDZ786279 GNV786276:GNV786279 GXR786276:GXR786279 HHN786276:HHN786279 HRJ786276:HRJ786279 IBF786276:IBF786279 ILB786276:ILB786279 IUX786276:IUX786279 JET786276:JET786279 JOP786276:JOP786279 JYL786276:JYL786279 KIH786276:KIH786279 KSD786276:KSD786279 LBZ786276:LBZ786279 LLV786276:LLV786279 LVR786276:LVR786279 MFN786276:MFN786279 MPJ786276:MPJ786279 MZF786276:MZF786279 NJB786276:NJB786279 NSX786276:NSX786279 OCT786276:OCT786279 OMP786276:OMP786279 OWL786276:OWL786279 PGH786276:PGH786279 PQD786276:PQD786279 PZZ786276:PZZ786279 QJV786276:QJV786279 QTR786276:QTR786279 RDN786276:RDN786279 RNJ786276:RNJ786279 RXF786276:RXF786279 SHB786276:SHB786279 SQX786276:SQX786279 TAT786276:TAT786279 TKP786276:TKP786279 TUL786276:TUL786279 UEH786276:UEH786279 UOD786276:UOD786279 UXZ786276:UXZ786279 VHV786276:VHV786279 VRR786276:VRR786279 WBN786276:WBN786279 WLJ786276:WLJ786279 WVF786276:WVF786279 C851812:C851815 IT851812:IT851815 SP851812:SP851815 ACL851812:ACL851815 AMH851812:AMH851815 AWD851812:AWD851815 BFZ851812:BFZ851815 BPV851812:BPV851815 BZR851812:BZR851815 CJN851812:CJN851815 CTJ851812:CTJ851815 DDF851812:DDF851815 DNB851812:DNB851815 DWX851812:DWX851815 EGT851812:EGT851815 EQP851812:EQP851815 FAL851812:FAL851815 FKH851812:FKH851815 FUD851812:FUD851815 GDZ851812:GDZ851815 GNV851812:GNV851815 GXR851812:GXR851815 HHN851812:HHN851815 HRJ851812:HRJ851815 IBF851812:IBF851815 ILB851812:ILB851815 IUX851812:IUX851815 JET851812:JET851815 JOP851812:JOP851815 JYL851812:JYL851815 KIH851812:KIH851815 KSD851812:KSD851815 LBZ851812:LBZ851815 LLV851812:LLV851815 LVR851812:LVR851815 MFN851812:MFN851815 MPJ851812:MPJ851815 MZF851812:MZF851815 NJB851812:NJB851815 NSX851812:NSX851815 OCT851812:OCT851815 OMP851812:OMP851815 OWL851812:OWL851815 PGH851812:PGH851815 PQD851812:PQD851815 PZZ851812:PZZ851815 QJV851812:QJV851815 QTR851812:QTR851815 RDN851812:RDN851815 RNJ851812:RNJ851815 RXF851812:RXF851815 SHB851812:SHB851815 SQX851812:SQX851815 TAT851812:TAT851815 TKP851812:TKP851815 TUL851812:TUL851815 UEH851812:UEH851815 UOD851812:UOD851815 UXZ851812:UXZ851815 VHV851812:VHV851815 VRR851812:VRR851815 WBN851812:WBN851815 WLJ851812:WLJ851815 WVF851812:WVF851815 C917348:C917351 IT917348:IT917351 SP917348:SP917351 ACL917348:ACL917351 AMH917348:AMH917351 AWD917348:AWD917351 BFZ917348:BFZ917351 BPV917348:BPV917351 BZR917348:BZR917351 CJN917348:CJN917351 CTJ917348:CTJ917351 DDF917348:DDF917351 DNB917348:DNB917351 DWX917348:DWX917351 EGT917348:EGT917351 EQP917348:EQP917351 FAL917348:FAL917351 FKH917348:FKH917351 FUD917348:FUD917351 GDZ917348:GDZ917351 GNV917348:GNV917351 GXR917348:GXR917351 HHN917348:HHN917351 HRJ917348:HRJ917351 IBF917348:IBF917351 ILB917348:ILB917351 IUX917348:IUX917351 JET917348:JET917351 JOP917348:JOP917351 JYL917348:JYL917351 KIH917348:KIH917351 KSD917348:KSD917351 LBZ917348:LBZ917351 LLV917348:LLV917351 LVR917348:LVR917351 MFN917348:MFN917351 MPJ917348:MPJ917351 MZF917348:MZF917351 NJB917348:NJB917351 NSX917348:NSX917351 OCT917348:OCT917351 OMP917348:OMP917351 OWL917348:OWL917351 PGH917348:PGH917351 PQD917348:PQD917351 PZZ917348:PZZ917351 QJV917348:QJV917351 QTR917348:QTR917351 RDN917348:RDN917351 RNJ917348:RNJ917351 RXF917348:RXF917351 SHB917348:SHB917351 SQX917348:SQX917351 TAT917348:TAT917351 TKP917348:TKP917351 TUL917348:TUL917351 UEH917348:UEH917351 UOD917348:UOD917351 UXZ917348:UXZ917351 VHV917348:VHV917351 VRR917348:VRR917351 WBN917348:WBN917351 WLJ917348:WLJ917351 WVF917348:WVF917351 C982884:C982887 IT982884:IT982887 SP982884:SP982887 ACL982884:ACL982887 AMH982884:AMH982887 AWD982884:AWD982887 BFZ982884:BFZ982887 BPV982884:BPV982887 BZR982884:BZR982887 CJN982884:CJN982887 CTJ982884:CTJ982887 DDF982884:DDF982887 DNB982884:DNB982887 DWX982884:DWX982887 EGT982884:EGT982887 EQP982884:EQP982887 FAL982884:FAL982887 FKH982884:FKH982887 FUD982884:FUD982887 GDZ982884:GDZ982887 GNV982884:GNV982887 GXR982884:GXR982887 HHN982884:HHN982887 HRJ982884:HRJ982887 IBF982884:IBF982887 ILB982884:ILB982887 IUX982884:IUX982887 JET982884:JET982887 JOP982884:JOP982887 JYL982884:JYL982887 KIH982884:KIH982887 KSD982884:KSD982887 LBZ982884:LBZ982887 LLV982884:LLV982887 LVR982884:LVR982887 MFN982884:MFN982887 MPJ982884:MPJ982887 MZF982884:MZF982887 NJB982884:NJB982887 NSX982884:NSX982887 OCT982884:OCT982887 OMP982884:OMP982887 OWL982884:OWL982887 PGH982884:PGH982887 PQD982884:PQD982887 PZZ982884:PZZ982887 QJV982884:QJV982887 QTR982884:QTR982887 RDN982884:RDN982887 RNJ982884:RNJ982887 RXF982884:RXF982887 SHB982884:SHB982887 SQX982884:SQX982887 TAT982884:TAT982887 TKP982884:TKP982887 TUL982884:TUL982887 UEH982884:UEH982887 UOD982884:UOD982887 UXZ982884:UXZ982887 VHV982884:VHV982887 VRR982884:VRR982887 WBN982884:WBN982887 WLJ982884:WLJ982887 WLJ33:WLJ219 WBN33:WBN219 VRR33:VRR219 VHV33:VHV219 UXZ33:UXZ219 UOD33:UOD219 UEH33:UEH219 TUL33:TUL219 TKP33:TKP219 TAT33:TAT219 SQX33:SQX219 SHB33:SHB219 RXF33:RXF219 RNJ33:RNJ219 RDN33:RDN219 QTR33:QTR219 QJV33:QJV219 PZZ33:PZZ219 PQD33:PQD219 PGH33:PGH219 OWL33:OWL219 OMP33:OMP219 OCT33:OCT219 NSX33:NSX219 NJB33:NJB219 MZF33:MZF219 MPJ33:MPJ219 MFN33:MFN219 LVR33:LVR219 LLV33:LLV219 LBZ33:LBZ219 KSD33:KSD219 KIH33:KIH219 JYL33:JYL219 JOP33:JOP219 JET33:JET219 IUX33:IUX219 ILB33:ILB219 IBF33:IBF219 HRJ33:HRJ219 HHN33:HHN219 GXR33:GXR219 GNV33:GNV219 GDZ33:GDZ219 FUD33:FUD219 FKH33:FKH219 FAL33:FAL219 EQP33:EQP219 EGT33:EGT219 DWX33:DWX219 DNB33:DNB219 DDF33:DDF219 CTJ33:CTJ219 CJN33:CJN219 BZR33:BZR219 BPV33:BPV219 BFZ33:BFZ219 AWD33:AWD219 AMH33:AMH219 ACL33:ACL219 SP33:SP219 IT33:IT219 WVF33:WVF219" xr:uid="{00000000-0002-0000-0100-000001000000}">
      <formula1>Группа</formula1>
    </dataValidation>
    <dataValidation type="list" allowBlank="1" showInputMessage="1" showErrorMessage="1" sqref="C33:C116" xr:uid="{00000000-0002-0000-0100-000002000000}">
      <formula1>Матрицы</formula1>
    </dataValidation>
  </dataValidations>
  <pageMargins left="0.31496062992125984" right="0.31496062992125984" top="0.35433070866141736" bottom="0.35433070866141736" header="0" footer="0"/>
  <pageSetup paperSize="9" scale="23" orientation="portrait" r:id="rId1"/>
  <headerFooter>
    <oddFooter>&amp;R&amp;"Verdana,обычный"&amp;10ОДО "КомПродСервис" стр. &amp;P</oddFooter>
  </headerFooter>
  <rowBreaks count="1" manualBreakCount="1">
    <brk id="31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619125</xdr:colOff>
                    <xdr:row>226</xdr:row>
                    <xdr:rowOff>152400</xdr:rowOff>
                  </from>
                  <to>
                    <xdr:col>3</xdr:col>
                    <xdr:colOff>714375</xdr:colOff>
                    <xdr:row>228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Продоскрин_Тетрациклин</vt:lpstr>
      <vt:lpstr>Контроль правильности</vt:lpstr>
      <vt:lpstr>Матрицы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 Сергей</dc:creator>
  <cp:lastModifiedBy>Ткачев Сергей</cp:lastModifiedBy>
  <dcterms:created xsi:type="dcterms:W3CDTF">2020-02-03T10:00:36Z</dcterms:created>
  <dcterms:modified xsi:type="dcterms:W3CDTF">2022-01-19T07:46:48Z</dcterms:modified>
</cp:coreProperties>
</file>