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граммное обеспечение ТЕСТЫ и др\КомПродСервис\ПРОДОСКРИН\Верифицированные Excel\Антибиотики ИБОХ\"/>
    </mc:Choice>
  </mc:AlternateContent>
  <xr:revisionPtr revIDLastSave="0" documentId="13_ncr:1_{7064E10B-A68D-4ADB-AA23-B18D98B19F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родоскрин_Хлорамфеникол" sheetId="6" r:id="rId1"/>
    <sheet name="Контроль правильности" sheetId="7" r:id="rId2"/>
  </sheets>
  <externalReferences>
    <externalReference r:id="rId3"/>
  </externalReferences>
  <definedNames>
    <definedName name="Auto4" localSheetId="0">'[1]С холостой пробой'!#REF!</definedName>
    <definedName name="Auto4">'[1]С холостой пробой'!#REF!</definedName>
    <definedName name="F_dil">'[1]С холостой пробой'!$H$61</definedName>
    <definedName name="STEP_1__TEST_NOTES" localSheetId="1">#REF!</definedName>
    <definedName name="STEP_1__TEST_NOTES" localSheetId="0">#REF!</definedName>
    <definedName name="STEP_1__TEST_NOTES">#REF!</definedName>
    <definedName name="STEP_2__PLATE_LAYOUT_DIAGRAM" localSheetId="1">#REF!</definedName>
    <definedName name="STEP_2__PLATE_LAYOUT_DIAGRAM" localSheetId="0">#REF!</definedName>
    <definedName name="STEP_2__PLATE_LAYOUT_DIAGRAM">#REF!</definedName>
    <definedName name="STEP_3__OD450_INPUT" localSheetId="1">#REF!</definedName>
    <definedName name="STEP_3__OD450_INPUT" localSheetId="0">#REF!</definedName>
    <definedName name="STEP_3__OD450_INPUT">#REF!</definedName>
    <definedName name="STEP_4__PLEASE_DEFINE_SAMPLE_1___IS_IT_A_SOLVENT_BLANK_SAMPLE?" localSheetId="1">#REF!</definedName>
    <definedName name="STEP_4__PLEASE_DEFINE_SAMPLE_1___IS_IT_A_SOLVENT_BLANK_SAMPLE?" localSheetId="0">#REF!</definedName>
    <definedName name="STEP_4__PLEASE_DEFINE_SAMPLE_1___IS_IT_A_SOLVENT_BLANK_SAMPLE?">#REF!</definedName>
    <definedName name="STEP_5__STANDARDS_CONCENTRATION_VALUES" localSheetId="1">#REF!</definedName>
    <definedName name="STEP_5__STANDARDS_CONCENTRATION_VALUES" localSheetId="0">#REF!</definedName>
    <definedName name="STEP_5__STANDARDS_CONCENTRATION_VALUES">#REF!</definedName>
    <definedName name="STEP_6__POSITIVE_CUT_OFF_VALUE" localSheetId="1">#REF!</definedName>
    <definedName name="STEP_6__POSITIVE_CUT_OFF_VALUE" localSheetId="0">#REF!</definedName>
    <definedName name="STEP_6__POSITIVE_CUT_OFF_VALUE">#REF!</definedName>
    <definedName name="STEP_7__SAMPLE_DILUTION_FACTOR" localSheetId="1">#REF!</definedName>
    <definedName name="STEP_7__SAMPLE_DILUTION_FACTOR" localSheetId="0">#REF!</definedName>
    <definedName name="STEP_7__SAMPLE_DILUTION_FACTOR">#REF!</definedName>
    <definedName name="STEP_8__TEST_SUMMARY" localSheetId="1">#REF!</definedName>
    <definedName name="STEP_8__TEST_SUMMARY" localSheetId="0">#REF!</definedName>
    <definedName name="STEP_8__TEST_SUMMARY">#REF!</definedName>
    <definedName name="Группа" localSheetId="1">'Контроль правильности'!$X$34:$X$34</definedName>
    <definedName name="Группа" localSheetId="0">'Контроль правильности'!$X$34:$X$34</definedName>
    <definedName name="Группа">#REF!</definedName>
    <definedName name="Матрицы" localSheetId="1">'Контроль правильности'!$X$35:$X$51</definedName>
    <definedName name="Матрицы" localSheetId="0">Продоскрин_Хлорамфеникол!$S$30:$S$46</definedName>
    <definedName name="Матрицы">#REF!</definedName>
    <definedName name="_xlnm.Print_Area" localSheetId="1">'Контроль правильности'!$B$1:$T$37</definedName>
    <definedName name="Продукт" localSheetId="1">'Контроль правильности'!$B$2:$D$7</definedName>
    <definedName name="Продукт">#REF!</definedName>
    <definedName name="Продукты" localSheetId="0">#REF!</definedName>
    <definedName name="Продукты">#REF!</definedName>
    <definedName name="Список" localSheetId="1">#REF!</definedName>
    <definedName name="Список" localSheetId="0">#REF!</definedName>
    <definedName name="Список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0" i="6" l="1"/>
  <c r="J112" i="6" l="1"/>
  <c r="J98" i="6"/>
  <c r="J100" i="6"/>
  <c r="J102" i="6"/>
  <c r="J104" i="6"/>
  <c r="J106" i="6"/>
  <c r="J108" i="6"/>
  <c r="J110" i="6"/>
  <c r="J80" i="6"/>
  <c r="J82" i="6"/>
  <c r="J84" i="6"/>
  <c r="J86" i="6"/>
  <c r="J88" i="6"/>
  <c r="J90" i="6"/>
  <c r="J92" i="6"/>
  <c r="J94" i="6"/>
  <c r="J96" i="6"/>
  <c r="J64" i="6"/>
  <c r="J66" i="6"/>
  <c r="J68" i="6"/>
  <c r="J70" i="6"/>
  <c r="J72" i="6"/>
  <c r="J74" i="6"/>
  <c r="J76" i="6"/>
  <c r="J78" i="6"/>
  <c r="G109" i="6" l="1"/>
  <c r="G110" i="6"/>
  <c r="G111" i="6"/>
  <c r="G112" i="6"/>
  <c r="G113" i="6"/>
  <c r="G98" i="6"/>
  <c r="G99" i="6"/>
  <c r="G100" i="6"/>
  <c r="G101" i="6"/>
  <c r="G102" i="6"/>
  <c r="G103" i="6"/>
  <c r="G104" i="6"/>
  <c r="G105" i="6"/>
  <c r="G106" i="6"/>
  <c r="G107" i="6"/>
  <c r="G108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31" i="6"/>
  <c r="G32" i="6"/>
  <c r="G33" i="6"/>
  <c r="G34" i="6"/>
  <c r="G35" i="6"/>
  <c r="G36" i="6"/>
  <c r="G37" i="6"/>
  <c r="G38" i="6"/>
  <c r="G30" i="6"/>
  <c r="B116" i="7" l="1"/>
  <c r="J32" i="6" l="1"/>
  <c r="J34" i="6"/>
  <c r="J36" i="6"/>
  <c r="J38" i="6"/>
  <c r="J40" i="6"/>
  <c r="J42" i="6"/>
  <c r="J44" i="6"/>
  <c r="J46" i="6"/>
  <c r="J48" i="6"/>
  <c r="J50" i="6"/>
  <c r="J52" i="6"/>
  <c r="J54" i="6"/>
  <c r="J56" i="6"/>
  <c r="J58" i="6"/>
  <c r="J60" i="6"/>
  <c r="J62" i="6"/>
  <c r="B36" i="7" l="1"/>
  <c r="O38" i="7" l="1"/>
  <c r="O40" i="7"/>
  <c r="O42" i="7"/>
  <c r="O44" i="7"/>
  <c r="O46" i="7"/>
  <c r="O48" i="7"/>
  <c r="O50" i="7"/>
  <c r="O52" i="7"/>
  <c r="O54" i="7"/>
  <c r="O56" i="7"/>
  <c r="O58" i="7"/>
  <c r="O60" i="7"/>
  <c r="O62" i="7"/>
  <c r="O64" i="7"/>
  <c r="O66" i="7"/>
  <c r="O68" i="7"/>
  <c r="O70" i="7"/>
  <c r="O72" i="7"/>
  <c r="O74" i="7"/>
  <c r="O76" i="7"/>
  <c r="O78" i="7"/>
  <c r="O80" i="7"/>
  <c r="O82" i="7"/>
  <c r="O84" i="7"/>
  <c r="O86" i="7"/>
  <c r="O88" i="7"/>
  <c r="O90" i="7"/>
  <c r="O92" i="7"/>
  <c r="O94" i="7"/>
  <c r="O96" i="7"/>
  <c r="O98" i="7"/>
  <c r="O100" i="7"/>
  <c r="O102" i="7"/>
  <c r="O104" i="7"/>
  <c r="O106" i="7"/>
  <c r="O108" i="7"/>
  <c r="O110" i="7"/>
  <c r="O112" i="7"/>
  <c r="O114" i="7"/>
  <c r="O116" i="7"/>
  <c r="O118" i="7"/>
  <c r="P38" i="7"/>
  <c r="P40" i="7"/>
  <c r="P42" i="7"/>
  <c r="P44" i="7"/>
  <c r="P46" i="7"/>
  <c r="P48" i="7"/>
  <c r="P50" i="7"/>
  <c r="P52" i="7"/>
  <c r="P54" i="7"/>
  <c r="P56" i="7"/>
  <c r="P58" i="7"/>
  <c r="P60" i="7"/>
  <c r="P62" i="7"/>
  <c r="P64" i="7"/>
  <c r="P66" i="7"/>
  <c r="P68" i="7"/>
  <c r="P70" i="7"/>
  <c r="P72" i="7"/>
  <c r="P74" i="7"/>
  <c r="P76" i="7"/>
  <c r="P78" i="7"/>
  <c r="P80" i="7"/>
  <c r="P82" i="7"/>
  <c r="P84" i="7"/>
  <c r="P86" i="7"/>
  <c r="P88" i="7"/>
  <c r="P90" i="7"/>
  <c r="P92" i="7"/>
  <c r="P94" i="7"/>
  <c r="P96" i="7"/>
  <c r="P98" i="7"/>
  <c r="P100" i="7"/>
  <c r="P102" i="7"/>
  <c r="P104" i="7"/>
  <c r="P106" i="7"/>
  <c r="P108" i="7"/>
  <c r="P110" i="7"/>
  <c r="P112" i="7"/>
  <c r="P114" i="7"/>
  <c r="P116" i="7"/>
  <c r="P118" i="7"/>
  <c r="P36" i="7"/>
  <c r="O36" i="7"/>
  <c r="B38" i="7" l="1"/>
  <c r="B40" i="7"/>
  <c r="B42" i="7"/>
  <c r="B44" i="7"/>
  <c r="B46" i="7"/>
  <c r="B48" i="7"/>
  <c r="B50" i="7"/>
  <c r="B52" i="7"/>
  <c r="B54" i="7"/>
  <c r="B56" i="7"/>
  <c r="B58" i="7"/>
  <c r="B60" i="7"/>
  <c r="B62" i="7"/>
  <c r="B64" i="7"/>
  <c r="B66" i="7"/>
  <c r="B68" i="7"/>
  <c r="B70" i="7"/>
  <c r="B72" i="7"/>
  <c r="B74" i="7"/>
  <c r="B76" i="7"/>
  <c r="B78" i="7"/>
  <c r="B80" i="7"/>
  <c r="B82" i="7"/>
  <c r="B84" i="7"/>
  <c r="B86" i="7"/>
  <c r="B88" i="7"/>
  <c r="B90" i="7"/>
  <c r="B92" i="7"/>
  <c r="B94" i="7"/>
  <c r="B96" i="7"/>
  <c r="B98" i="7"/>
  <c r="B100" i="7"/>
  <c r="B102" i="7"/>
  <c r="B104" i="7"/>
  <c r="B106" i="7"/>
  <c r="B108" i="7"/>
  <c r="B110" i="7"/>
  <c r="B112" i="7"/>
  <c r="B114" i="7"/>
  <c r="B118" i="7"/>
  <c r="M38" i="7" l="1"/>
  <c r="M40" i="7"/>
  <c r="M42" i="7"/>
  <c r="M44" i="7"/>
  <c r="M46" i="7"/>
  <c r="M48" i="7"/>
  <c r="M50" i="7"/>
  <c r="M52" i="7"/>
  <c r="M54" i="7"/>
  <c r="M56" i="7"/>
  <c r="M58" i="7"/>
  <c r="M60" i="7"/>
  <c r="M62" i="7"/>
  <c r="M64" i="7"/>
  <c r="M66" i="7"/>
  <c r="M68" i="7"/>
  <c r="M70" i="7"/>
  <c r="M72" i="7"/>
  <c r="M74" i="7"/>
  <c r="M76" i="7"/>
  <c r="M78" i="7"/>
  <c r="M80" i="7"/>
  <c r="M82" i="7"/>
  <c r="M84" i="7"/>
  <c r="M86" i="7"/>
  <c r="M88" i="7"/>
  <c r="M90" i="7"/>
  <c r="M92" i="7"/>
  <c r="M94" i="7"/>
  <c r="M96" i="7"/>
  <c r="M98" i="7"/>
  <c r="M100" i="7"/>
  <c r="M102" i="7"/>
  <c r="M104" i="7"/>
  <c r="M106" i="7"/>
  <c r="M108" i="7"/>
  <c r="M110" i="7"/>
  <c r="M112" i="7"/>
  <c r="M114" i="7"/>
  <c r="M116" i="7"/>
  <c r="M118" i="7"/>
  <c r="J38" i="7"/>
  <c r="J40" i="7"/>
  <c r="J42" i="7"/>
  <c r="J44" i="7"/>
  <c r="J46" i="7"/>
  <c r="J48" i="7"/>
  <c r="J50" i="7"/>
  <c r="J52" i="7"/>
  <c r="J54" i="7"/>
  <c r="J56" i="7"/>
  <c r="J58" i="7"/>
  <c r="J60" i="7"/>
  <c r="J62" i="7"/>
  <c r="J64" i="7"/>
  <c r="J66" i="7"/>
  <c r="J68" i="7"/>
  <c r="J70" i="7"/>
  <c r="J72" i="7"/>
  <c r="J74" i="7"/>
  <c r="J76" i="7"/>
  <c r="J78" i="7"/>
  <c r="J80" i="7"/>
  <c r="J82" i="7"/>
  <c r="J84" i="7"/>
  <c r="J86" i="7"/>
  <c r="J88" i="7"/>
  <c r="J90" i="7"/>
  <c r="J92" i="7"/>
  <c r="J94" i="7"/>
  <c r="J96" i="7"/>
  <c r="J98" i="7"/>
  <c r="J100" i="7"/>
  <c r="J102" i="7"/>
  <c r="J104" i="7"/>
  <c r="J106" i="7"/>
  <c r="J108" i="7"/>
  <c r="J110" i="7"/>
  <c r="J112" i="7"/>
  <c r="J114" i="7"/>
  <c r="J116" i="7"/>
  <c r="J118" i="7"/>
  <c r="F38" i="7"/>
  <c r="F40" i="7"/>
  <c r="F42" i="7"/>
  <c r="F44" i="7"/>
  <c r="F46" i="7"/>
  <c r="F48" i="7"/>
  <c r="F50" i="7"/>
  <c r="F52" i="7"/>
  <c r="F54" i="7"/>
  <c r="F56" i="7"/>
  <c r="F58" i="7"/>
  <c r="F60" i="7"/>
  <c r="F62" i="7"/>
  <c r="F64" i="7"/>
  <c r="F66" i="7"/>
  <c r="F68" i="7"/>
  <c r="F70" i="7"/>
  <c r="F72" i="7"/>
  <c r="F74" i="7"/>
  <c r="F76" i="7"/>
  <c r="F78" i="7"/>
  <c r="F80" i="7"/>
  <c r="F82" i="7"/>
  <c r="F84" i="7"/>
  <c r="F86" i="7"/>
  <c r="F88" i="7"/>
  <c r="F90" i="7"/>
  <c r="F92" i="7"/>
  <c r="F94" i="7"/>
  <c r="F96" i="7"/>
  <c r="F98" i="7"/>
  <c r="F100" i="7"/>
  <c r="F102" i="7"/>
  <c r="F104" i="7"/>
  <c r="F106" i="7"/>
  <c r="F108" i="7"/>
  <c r="F110" i="7"/>
  <c r="F112" i="7"/>
  <c r="F114" i="7"/>
  <c r="F116" i="7"/>
  <c r="F118" i="7"/>
  <c r="M36" i="7"/>
  <c r="J36" i="7"/>
  <c r="F36" i="7"/>
  <c r="F13" i="6" l="1"/>
  <c r="G13" i="6"/>
  <c r="F14" i="6"/>
  <c r="G14" i="6"/>
  <c r="I14" i="6"/>
  <c r="F15" i="6"/>
  <c r="G15" i="6"/>
  <c r="I15" i="6"/>
  <c r="F16" i="6"/>
  <c r="G16" i="6"/>
  <c r="I16" i="6"/>
  <c r="F17" i="6"/>
  <c r="G17" i="6"/>
  <c r="I17" i="6"/>
  <c r="F18" i="6"/>
  <c r="G18" i="6"/>
  <c r="I18" i="6"/>
  <c r="H30" i="6"/>
  <c r="H32" i="6"/>
  <c r="H34" i="6"/>
  <c r="H36" i="6"/>
  <c r="H38" i="6"/>
  <c r="H40" i="6"/>
  <c r="H42" i="6"/>
  <c r="H44" i="6"/>
  <c r="H46" i="6"/>
  <c r="H48" i="6"/>
  <c r="H50" i="6"/>
  <c r="H52" i="6"/>
  <c r="H54" i="6"/>
  <c r="H56" i="6"/>
  <c r="H58" i="6"/>
  <c r="H60" i="6"/>
  <c r="H62" i="6"/>
  <c r="H64" i="6"/>
  <c r="H66" i="6"/>
  <c r="H68" i="6"/>
  <c r="H70" i="6"/>
  <c r="H72" i="6"/>
  <c r="H74" i="6"/>
  <c r="H76" i="6"/>
  <c r="H78" i="6"/>
  <c r="H80" i="6"/>
  <c r="H82" i="6"/>
  <c r="H84" i="6"/>
  <c r="H86" i="6"/>
  <c r="H88" i="6"/>
  <c r="H90" i="6"/>
  <c r="H92" i="6"/>
  <c r="H94" i="6"/>
  <c r="H96" i="6"/>
  <c r="H98" i="6"/>
  <c r="H100" i="6"/>
  <c r="H102" i="6"/>
  <c r="H104" i="6"/>
  <c r="H106" i="6"/>
  <c r="H108" i="6"/>
  <c r="H110" i="6"/>
  <c r="H112" i="6"/>
  <c r="C26" i="6" l="1"/>
  <c r="E27" i="6"/>
  <c r="D27" i="6"/>
  <c r="D26" i="6"/>
  <c r="F26" i="6" s="1"/>
  <c r="C24" i="6"/>
  <c r="D25" i="6"/>
  <c r="E26" i="6"/>
  <c r="C27" i="6"/>
  <c r="E24" i="6"/>
  <c r="E23" i="6"/>
  <c r="D24" i="6"/>
  <c r="D23" i="6"/>
  <c r="E25" i="6"/>
  <c r="C23" i="6"/>
  <c r="C25" i="6"/>
  <c r="I95" i="6" l="1"/>
  <c r="F27" i="6"/>
  <c r="F23" i="6"/>
  <c r="I30" i="6"/>
  <c r="I46" i="6"/>
  <c r="I62" i="6"/>
  <c r="K62" i="6" s="1"/>
  <c r="D68" i="7" s="1"/>
  <c r="I78" i="6"/>
  <c r="I94" i="6"/>
  <c r="K94" i="6" s="1"/>
  <c r="D100" i="7" s="1"/>
  <c r="I110" i="6"/>
  <c r="K110" i="6" s="1"/>
  <c r="D116" i="7" s="1"/>
  <c r="I44" i="6"/>
  <c r="K44" i="6" s="1"/>
  <c r="D50" i="7" s="1"/>
  <c r="I60" i="6"/>
  <c r="K60" i="6" s="1"/>
  <c r="D66" i="7" s="1"/>
  <c r="I76" i="6"/>
  <c r="K76" i="6" s="1"/>
  <c r="D82" i="7" s="1"/>
  <c r="I92" i="6"/>
  <c r="K92" i="6" s="1"/>
  <c r="D98" i="7" s="1"/>
  <c r="I108" i="6"/>
  <c r="K108" i="6" s="1"/>
  <c r="D114" i="7" s="1"/>
  <c r="I39" i="6"/>
  <c r="I55" i="6"/>
  <c r="I71" i="6"/>
  <c r="K71" i="6" s="1"/>
  <c r="D77" i="7" s="1"/>
  <c r="I87" i="6"/>
  <c r="I106" i="6"/>
  <c r="I40" i="6"/>
  <c r="I56" i="6"/>
  <c r="K56" i="6" s="1"/>
  <c r="D62" i="7" s="1"/>
  <c r="I72" i="6"/>
  <c r="K72" i="6" s="1"/>
  <c r="D78" i="7" s="1"/>
  <c r="I88" i="6"/>
  <c r="K88" i="6" s="1"/>
  <c r="D94" i="7" s="1"/>
  <c r="I104" i="6"/>
  <c r="K104" i="6" s="1"/>
  <c r="D110" i="7" s="1"/>
  <c r="I35" i="6"/>
  <c r="K35" i="6" s="1"/>
  <c r="D41" i="7" s="1"/>
  <c r="I51" i="6"/>
  <c r="I67" i="6"/>
  <c r="K67" i="6" s="1"/>
  <c r="D73" i="7" s="1"/>
  <c r="I83" i="6"/>
  <c r="K83" i="6" s="1"/>
  <c r="D89" i="7" s="1"/>
  <c r="I99" i="6"/>
  <c r="K99" i="6" s="1"/>
  <c r="D105" i="7" s="1"/>
  <c r="I33" i="6"/>
  <c r="I49" i="6"/>
  <c r="K49" i="6" s="1"/>
  <c r="D55" i="7" s="1"/>
  <c r="I65" i="6"/>
  <c r="K65" i="6" s="1"/>
  <c r="D71" i="7" s="1"/>
  <c r="I81" i="6"/>
  <c r="K81" i="6" s="1"/>
  <c r="D87" i="7" s="1"/>
  <c r="I97" i="6"/>
  <c r="K97" i="6" s="1"/>
  <c r="D103" i="7" s="1"/>
  <c r="I113" i="6"/>
  <c r="I42" i="6"/>
  <c r="K42" i="6" s="1"/>
  <c r="D48" i="7" s="1"/>
  <c r="I58" i="6"/>
  <c r="K58" i="6" s="1"/>
  <c r="D64" i="7" s="1"/>
  <c r="I74" i="6"/>
  <c r="K74" i="6" s="1"/>
  <c r="D80" i="7" s="1"/>
  <c r="I90" i="6"/>
  <c r="I111" i="6"/>
  <c r="I45" i="6"/>
  <c r="K45" i="6" s="1"/>
  <c r="D51" i="7" s="1"/>
  <c r="I61" i="6"/>
  <c r="K61" i="6" s="1"/>
  <c r="D67" i="7" s="1"/>
  <c r="I77" i="6"/>
  <c r="K77" i="6" s="1"/>
  <c r="D83" i="7" s="1"/>
  <c r="I93" i="6"/>
  <c r="K93" i="6" s="1"/>
  <c r="D99" i="7" s="1"/>
  <c r="I109" i="6"/>
  <c r="K109" i="6" s="1"/>
  <c r="D115" i="7" s="1"/>
  <c r="I38" i="6"/>
  <c r="I54" i="6"/>
  <c r="K54" i="6" s="1"/>
  <c r="D60" i="7" s="1"/>
  <c r="I70" i="6"/>
  <c r="I86" i="6"/>
  <c r="K86" i="6" s="1"/>
  <c r="D92" i="7" s="1"/>
  <c r="I102" i="6"/>
  <c r="I36" i="6"/>
  <c r="I52" i="6"/>
  <c r="K52" i="6" s="1"/>
  <c r="D58" i="7" s="1"/>
  <c r="I68" i="6"/>
  <c r="K68" i="6" s="1"/>
  <c r="D74" i="7" s="1"/>
  <c r="I84" i="6"/>
  <c r="K84" i="6" s="1"/>
  <c r="D90" i="7" s="1"/>
  <c r="I100" i="6"/>
  <c r="K100" i="6" s="1"/>
  <c r="D106" i="7" s="1"/>
  <c r="I31" i="6"/>
  <c r="K31" i="6" s="1"/>
  <c r="D37" i="7" s="1"/>
  <c r="I47" i="6"/>
  <c r="I63" i="6"/>
  <c r="I79" i="6"/>
  <c r="K79" i="6" s="1"/>
  <c r="D85" i="7" s="1"/>
  <c r="I98" i="6"/>
  <c r="I32" i="6"/>
  <c r="K32" i="6" s="1"/>
  <c r="D38" i="7" s="1"/>
  <c r="I48" i="6"/>
  <c r="I64" i="6"/>
  <c r="K64" i="6" s="1"/>
  <c r="D70" i="7" s="1"/>
  <c r="I80" i="6"/>
  <c r="K80" i="6" s="1"/>
  <c r="D86" i="7" s="1"/>
  <c r="I96" i="6"/>
  <c r="K96" i="6" s="1"/>
  <c r="D102" i="7" s="1"/>
  <c r="I112" i="6"/>
  <c r="I43" i="6"/>
  <c r="I59" i="6"/>
  <c r="K59" i="6" s="1"/>
  <c r="D65" i="7" s="1"/>
  <c r="I75" i="6"/>
  <c r="I91" i="6"/>
  <c r="K91" i="6" s="1"/>
  <c r="D97" i="7" s="1"/>
  <c r="I107" i="6"/>
  <c r="I41" i="6"/>
  <c r="K41" i="6" s="1"/>
  <c r="D47" i="7" s="1"/>
  <c r="I57" i="6"/>
  <c r="K57" i="6" s="1"/>
  <c r="D63" i="7" s="1"/>
  <c r="I73" i="6"/>
  <c r="I89" i="6"/>
  <c r="I105" i="6"/>
  <c r="I34" i="6"/>
  <c r="I50" i="6"/>
  <c r="K50" i="6" s="1"/>
  <c r="D56" i="7" s="1"/>
  <c r="I66" i="6"/>
  <c r="K66" i="6" s="1"/>
  <c r="D72" i="7" s="1"/>
  <c r="I82" i="6"/>
  <c r="K82" i="6" s="1"/>
  <c r="D88" i="7" s="1"/>
  <c r="I103" i="6"/>
  <c r="I37" i="6"/>
  <c r="I53" i="6"/>
  <c r="K53" i="6" s="1"/>
  <c r="D59" i="7" s="1"/>
  <c r="I69" i="6"/>
  <c r="K69" i="6" s="1"/>
  <c r="D75" i="7" s="1"/>
  <c r="I85" i="6"/>
  <c r="K85" i="6" s="1"/>
  <c r="D91" i="7" s="1"/>
  <c r="I101" i="6"/>
  <c r="K101" i="6" s="1"/>
  <c r="D107" i="7" s="1"/>
  <c r="K89" i="6"/>
  <c r="D95" i="7" s="1"/>
  <c r="F24" i="6"/>
  <c r="K38" i="6"/>
  <c r="D44" i="7" s="1"/>
  <c r="F25" i="6"/>
  <c r="F20" i="6" s="1"/>
  <c r="L96" i="6" l="1"/>
  <c r="M96" i="6" s="1"/>
  <c r="E50" i="7"/>
  <c r="L58" i="6"/>
  <c r="L80" i="6"/>
  <c r="M80" i="6" s="1"/>
  <c r="K40" i="6"/>
  <c r="L88" i="6"/>
  <c r="M88" i="6" s="1"/>
  <c r="L108" i="6"/>
  <c r="L92" i="6"/>
  <c r="L44" i="6"/>
  <c r="M44" i="6" s="1"/>
  <c r="L76" i="6"/>
  <c r="M76" i="6" s="1"/>
  <c r="L66" i="6"/>
  <c r="M66" i="6" s="1"/>
  <c r="H86" i="7"/>
  <c r="E94" i="7"/>
  <c r="L68" i="6"/>
  <c r="M68" i="6" s="1"/>
  <c r="E82" i="7"/>
  <c r="E62" i="7"/>
  <c r="N62" i="7" s="1"/>
  <c r="H62" i="7"/>
  <c r="K73" i="6"/>
  <c r="D79" i="7" s="1"/>
  <c r="K106" i="6"/>
  <c r="D112" i="7" s="1"/>
  <c r="K103" i="6"/>
  <c r="D109" i="7" s="1"/>
  <c r="K102" i="6"/>
  <c r="D108" i="7" s="1"/>
  <c r="K51" i="6"/>
  <c r="D57" i="7" s="1"/>
  <c r="K55" i="6"/>
  <c r="K48" i="6"/>
  <c r="D54" i="7" s="1"/>
  <c r="L84" i="6"/>
  <c r="M84" i="6" s="1"/>
  <c r="K75" i="6"/>
  <c r="D81" i="7" s="1"/>
  <c r="K95" i="6"/>
  <c r="K113" i="6"/>
  <c r="D119" i="7" s="1"/>
  <c r="K34" i="6"/>
  <c r="K43" i="6"/>
  <c r="D49" i="7" s="1"/>
  <c r="K90" i="6"/>
  <c r="D96" i="7" s="1"/>
  <c r="K46" i="6"/>
  <c r="D52" i="7" s="1"/>
  <c r="L52" i="6"/>
  <c r="M52" i="6" s="1"/>
  <c r="K98" i="6"/>
  <c r="L64" i="6"/>
  <c r="M64" i="6" s="1"/>
  <c r="K37" i="6"/>
  <c r="D43" i="7" s="1"/>
  <c r="K47" i="6"/>
  <c r="D53" i="7" s="1"/>
  <c r="K107" i="6"/>
  <c r="D113" i="7" s="1"/>
  <c r="K36" i="6"/>
  <c r="D42" i="7" s="1"/>
  <c r="L100" i="6"/>
  <c r="M100" i="6" s="1"/>
  <c r="L82" i="6"/>
  <c r="M82" i="6" s="1"/>
  <c r="L60" i="6"/>
  <c r="M60" i="6" s="1"/>
  <c r="K111" i="6"/>
  <c r="K87" i="6"/>
  <c r="K112" i="6"/>
  <c r="D118" i="7" s="1"/>
  <c r="E70" i="7"/>
  <c r="L56" i="6"/>
  <c r="M56" i="6" s="1"/>
  <c r="K63" i="6"/>
  <c r="K33" i="6"/>
  <c r="K78" i="6"/>
  <c r="E106" i="7"/>
  <c r="Q106" i="7" s="1"/>
  <c r="E64" i="7"/>
  <c r="H114" i="7"/>
  <c r="K70" i="6"/>
  <c r="K105" i="6"/>
  <c r="E66" i="7"/>
  <c r="E72" i="7"/>
  <c r="E90" i="7"/>
  <c r="E98" i="7"/>
  <c r="E74" i="7"/>
  <c r="E102" i="7"/>
  <c r="H50" i="7"/>
  <c r="K39" i="6"/>
  <c r="D45" i="7" s="1"/>
  <c r="N92" i="6" l="1"/>
  <c r="M92" i="6"/>
  <c r="N108" i="6"/>
  <c r="M108" i="6"/>
  <c r="N58" i="6"/>
  <c r="M58" i="6"/>
  <c r="L104" i="6"/>
  <c r="M104" i="6" s="1"/>
  <c r="D111" i="7"/>
  <c r="H110" i="7" s="1"/>
  <c r="L70" i="6"/>
  <c r="M70" i="6" s="1"/>
  <c r="D76" i="7"/>
  <c r="L78" i="6"/>
  <c r="M78" i="6" s="1"/>
  <c r="D84" i="7"/>
  <c r="L32" i="6"/>
  <c r="M32" i="6" s="1"/>
  <c r="D39" i="7"/>
  <c r="L62" i="6"/>
  <c r="D69" i="7"/>
  <c r="L86" i="6"/>
  <c r="M86" i="6" s="1"/>
  <c r="D93" i="7"/>
  <c r="L110" i="6"/>
  <c r="M110" i="6" s="1"/>
  <c r="D117" i="7"/>
  <c r="L98" i="6"/>
  <c r="D104" i="7"/>
  <c r="L34" i="6"/>
  <c r="M34" i="6" s="1"/>
  <c r="D40" i="7"/>
  <c r="L94" i="6"/>
  <c r="M94" i="6" s="1"/>
  <c r="D101" i="7"/>
  <c r="L54" i="6"/>
  <c r="M54" i="6" s="1"/>
  <c r="D61" i="7"/>
  <c r="L40" i="6"/>
  <c r="M40" i="6" s="1"/>
  <c r="D46" i="7"/>
  <c r="E86" i="7"/>
  <c r="K86" i="7" s="1"/>
  <c r="L86" i="7" s="1"/>
  <c r="E46" i="7"/>
  <c r="L90" i="6"/>
  <c r="H106" i="7"/>
  <c r="K106" i="7"/>
  <c r="G106" i="7"/>
  <c r="L74" i="6"/>
  <c r="M74" i="6" s="1"/>
  <c r="N88" i="6"/>
  <c r="G62" i="7"/>
  <c r="I62" i="7" s="1"/>
  <c r="N34" i="6"/>
  <c r="N80" i="6"/>
  <c r="N106" i="7"/>
  <c r="T106" i="7" s="1"/>
  <c r="N52" i="6"/>
  <c r="N44" i="6"/>
  <c r="N40" i="6"/>
  <c r="N100" i="6"/>
  <c r="E88" i="7"/>
  <c r="E68" i="7"/>
  <c r="H104" i="7"/>
  <c r="H100" i="7"/>
  <c r="N76" i="6"/>
  <c r="L36" i="6"/>
  <c r="H94" i="7"/>
  <c r="E114" i="7"/>
  <c r="N114" i="7" s="1"/>
  <c r="Q62" i="7"/>
  <c r="T62" i="7" s="1"/>
  <c r="H70" i="7"/>
  <c r="H82" i="7"/>
  <c r="L106" i="6"/>
  <c r="M106" i="6" s="1"/>
  <c r="L72" i="6"/>
  <c r="M72" i="6" s="1"/>
  <c r="K62" i="7"/>
  <c r="L62" i="7" s="1"/>
  <c r="H64" i="7"/>
  <c r="E60" i="7"/>
  <c r="L38" i="6"/>
  <c r="E44" i="7"/>
  <c r="L50" i="6"/>
  <c r="M50" i="6" s="1"/>
  <c r="L112" i="6"/>
  <c r="M112" i="6" s="1"/>
  <c r="L48" i="6"/>
  <c r="H54" i="7"/>
  <c r="L102" i="6"/>
  <c r="M102" i="6" s="1"/>
  <c r="L42" i="6"/>
  <c r="E52" i="7"/>
  <c r="N94" i="6"/>
  <c r="N70" i="6"/>
  <c r="N32" i="6"/>
  <c r="H80" i="7"/>
  <c r="E80" i="7"/>
  <c r="Q80" i="7" s="1"/>
  <c r="E76" i="7"/>
  <c r="H38" i="7"/>
  <c r="H118" i="7"/>
  <c r="N64" i="6"/>
  <c r="L46" i="6"/>
  <c r="M46" i="6" s="1"/>
  <c r="H96" i="7"/>
  <c r="E96" i="7"/>
  <c r="E78" i="7"/>
  <c r="N56" i="6"/>
  <c r="N86" i="6"/>
  <c r="E116" i="7"/>
  <c r="N74" i="6"/>
  <c r="E84" i="7"/>
  <c r="H112" i="7"/>
  <c r="E54" i="7"/>
  <c r="H58" i="7"/>
  <c r="E58" i="7"/>
  <c r="N68" i="6"/>
  <c r="N104" i="6"/>
  <c r="N84" i="6"/>
  <c r="N82" i="6"/>
  <c r="H78" i="7"/>
  <c r="Q64" i="7"/>
  <c r="K64" i="7"/>
  <c r="G64" i="7"/>
  <c r="N64" i="7"/>
  <c r="N66" i="6"/>
  <c r="N60" i="6"/>
  <c r="N78" i="6"/>
  <c r="Q70" i="7"/>
  <c r="N70" i="7"/>
  <c r="G70" i="7"/>
  <c r="K70" i="7"/>
  <c r="Q82" i="7"/>
  <c r="K82" i="7"/>
  <c r="G82" i="7"/>
  <c r="N82" i="7"/>
  <c r="H74" i="7"/>
  <c r="H90" i="7"/>
  <c r="H88" i="7"/>
  <c r="H66" i="7"/>
  <c r="N54" i="6"/>
  <c r="Q94" i="7"/>
  <c r="N94" i="7"/>
  <c r="K94" i="7"/>
  <c r="G94" i="7"/>
  <c r="H98" i="7"/>
  <c r="H72" i="7"/>
  <c r="N96" i="6"/>
  <c r="H102" i="7"/>
  <c r="Q50" i="7"/>
  <c r="N50" i="7"/>
  <c r="K50" i="7"/>
  <c r="L50" i="7" s="1"/>
  <c r="G50" i="7"/>
  <c r="I50" i="7" s="1"/>
  <c r="N110" i="6"/>
  <c r="K30" i="6"/>
  <c r="D36" i="7" s="1"/>
  <c r="H36" i="7" s="1"/>
  <c r="N36" i="6" l="1"/>
  <c r="M36" i="6"/>
  <c r="N80" i="7"/>
  <c r="N48" i="6"/>
  <c r="M48" i="6"/>
  <c r="N38" i="6"/>
  <c r="M38" i="6"/>
  <c r="N62" i="6"/>
  <c r="M62" i="6"/>
  <c r="N42" i="6"/>
  <c r="M42" i="6"/>
  <c r="N90" i="6"/>
  <c r="M90" i="6"/>
  <c r="N98" i="6"/>
  <c r="M98" i="6"/>
  <c r="G86" i="7"/>
  <c r="I86" i="7" s="1"/>
  <c r="Q86" i="7"/>
  <c r="N86" i="7"/>
  <c r="H46" i="7"/>
  <c r="L106" i="7"/>
  <c r="I106" i="7"/>
  <c r="N106" i="6"/>
  <c r="G114" i="7"/>
  <c r="I114" i="7" s="1"/>
  <c r="E110" i="7"/>
  <c r="G110" i="7" s="1"/>
  <c r="I110" i="7" s="1"/>
  <c r="I70" i="7"/>
  <c r="E100" i="7"/>
  <c r="Q100" i="7" s="1"/>
  <c r="T94" i="7"/>
  <c r="L82" i="7"/>
  <c r="N72" i="6"/>
  <c r="I94" i="7"/>
  <c r="L94" i="7"/>
  <c r="Q114" i="7"/>
  <c r="T114" i="7" s="1"/>
  <c r="N112" i="6"/>
  <c r="E104" i="7"/>
  <c r="Q104" i="7" s="1"/>
  <c r="T70" i="7"/>
  <c r="H68" i="7"/>
  <c r="T80" i="7"/>
  <c r="G80" i="7"/>
  <c r="I80" i="7" s="1"/>
  <c r="T50" i="7"/>
  <c r="L70" i="7"/>
  <c r="K114" i="7"/>
  <c r="L114" i="7" s="1"/>
  <c r="K80" i="7"/>
  <c r="L80" i="7" s="1"/>
  <c r="T82" i="7"/>
  <c r="H60" i="7"/>
  <c r="N50" i="6"/>
  <c r="H84" i="7"/>
  <c r="I82" i="7"/>
  <c r="H76" i="7"/>
  <c r="N102" i="6"/>
  <c r="E38" i="7"/>
  <c r="N38" i="7" s="1"/>
  <c r="H116" i="7"/>
  <c r="L64" i="7"/>
  <c r="I64" i="7"/>
  <c r="N46" i="6"/>
  <c r="E36" i="7"/>
  <c r="L30" i="6"/>
  <c r="M30" i="6" s="1"/>
  <c r="E48" i="7"/>
  <c r="H48" i="7"/>
  <c r="N52" i="7"/>
  <c r="G52" i="7"/>
  <c r="K52" i="7"/>
  <c r="Q52" i="7"/>
  <c r="H52" i="7"/>
  <c r="E56" i="7"/>
  <c r="H56" i="7"/>
  <c r="E92" i="7"/>
  <c r="H92" i="7"/>
  <c r="Q96" i="7"/>
  <c r="G96" i="7"/>
  <c r="I96" i="7" s="1"/>
  <c r="K96" i="7"/>
  <c r="L96" i="7" s="1"/>
  <c r="N96" i="7"/>
  <c r="E40" i="7"/>
  <c r="H40" i="7"/>
  <c r="E42" i="7"/>
  <c r="H42" i="7"/>
  <c r="E112" i="7"/>
  <c r="K58" i="7"/>
  <c r="L58" i="7" s="1"/>
  <c r="G58" i="7"/>
  <c r="I58" i="7" s="1"/>
  <c r="N58" i="7"/>
  <c r="Q58" i="7"/>
  <c r="N54" i="7"/>
  <c r="Q54" i="7"/>
  <c r="G54" i="7"/>
  <c r="I54" i="7" s="1"/>
  <c r="K54" i="7"/>
  <c r="L54" i="7" s="1"/>
  <c r="E108" i="7"/>
  <c r="H108" i="7"/>
  <c r="E118" i="7"/>
  <c r="T64" i="7"/>
  <c r="G98" i="7"/>
  <c r="I98" i="7" s="1"/>
  <c r="N98" i="7"/>
  <c r="Q98" i="7"/>
  <c r="K98" i="7"/>
  <c r="L98" i="7" s="1"/>
  <c r="H44" i="7"/>
  <c r="Q60" i="7"/>
  <c r="N60" i="7"/>
  <c r="G60" i="7"/>
  <c r="K60" i="7"/>
  <c r="Q88" i="7"/>
  <c r="N88" i="7"/>
  <c r="G88" i="7"/>
  <c r="I88" i="7" s="1"/>
  <c r="K88" i="7"/>
  <c r="L88" i="7" s="1"/>
  <c r="Q78" i="7"/>
  <c r="K78" i="7"/>
  <c r="L78" i="7" s="1"/>
  <c r="N78" i="7"/>
  <c r="G78" i="7"/>
  <c r="I78" i="7" s="1"/>
  <c r="Q76" i="7"/>
  <c r="N76" i="7"/>
  <c r="K76" i="7"/>
  <c r="G76" i="7"/>
  <c r="Q84" i="7"/>
  <c r="K84" i="7"/>
  <c r="G84" i="7"/>
  <c r="N84" i="7"/>
  <c r="Q68" i="7"/>
  <c r="K68" i="7"/>
  <c r="G68" i="7"/>
  <c r="N68" i="7"/>
  <c r="Q46" i="7"/>
  <c r="K46" i="7"/>
  <c r="N46" i="7"/>
  <c r="G46" i="7"/>
  <c r="Q72" i="7"/>
  <c r="N72" i="7"/>
  <c r="G72" i="7"/>
  <c r="I72" i="7" s="1"/>
  <c r="K72" i="7"/>
  <c r="L72" i="7" s="1"/>
  <c r="Q66" i="7"/>
  <c r="G66" i="7"/>
  <c r="I66" i="7" s="1"/>
  <c r="N66" i="7"/>
  <c r="K66" i="7"/>
  <c r="L66" i="7" s="1"/>
  <c r="Q90" i="7"/>
  <c r="K90" i="7"/>
  <c r="L90" i="7" s="1"/>
  <c r="N90" i="7"/>
  <c r="G90" i="7"/>
  <c r="I90" i="7" s="1"/>
  <c r="Q74" i="7"/>
  <c r="G74" i="7"/>
  <c r="I74" i="7" s="1"/>
  <c r="N74" i="7"/>
  <c r="K74" i="7"/>
  <c r="L74" i="7" s="1"/>
  <c r="G102" i="7"/>
  <c r="I102" i="7" s="1"/>
  <c r="Q102" i="7"/>
  <c r="K102" i="7"/>
  <c r="L102" i="7" s="1"/>
  <c r="N102" i="7"/>
  <c r="Q116" i="7"/>
  <c r="G116" i="7"/>
  <c r="K116" i="7"/>
  <c r="N116" i="7"/>
  <c r="T46" i="7" l="1"/>
  <c r="T86" i="7"/>
  <c r="L46" i="7"/>
  <c r="I46" i="7"/>
  <c r="N110" i="7"/>
  <c r="G100" i="7"/>
  <c r="I100" i="7" s="1"/>
  <c r="K100" i="7"/>
  <c r="L100" i="7" s="1"/>
  <c r="Q110" i="7"/>
  <c r="T110" i="7" s="1"/>
  <c r="K110" i="7"/>
  <c r="L110" i="7" s="1"/>
  <c r="K104" i="7"/>
  <c r="L104" i="7" s="1"/>
  <c r="N100" i="7"/>
  <c r="T100" i="7" s="1"/>
  <c r="N104" i="7"/>
  <c r="T104" i="7" s="1"/>
  <c r="T98" i="7"/>
  <c r="G104" i="7"/>
  <c r="I104" i="7" s="1"/>
  <c r="I68" i="7"/>
  <c r="L68" i="7"/>
  <c r="I84" i="7"/>
  <c r="L76" i="7"/>
  <c r="I60" i="7"/>
  <c r="T74" i="7"/>
  <c r="T90" i="7"/>
  <c r="T66" i="7"/>
  <c r="K38" i="7"/>
  <c r="L38" i="7" s="1"/>
  <c r="T102" i="7"/>
  <c r="Q38" i="7"/>
  <c r="T38" i="7" s="1"/>
  <c r="T72" i="7"/>
  <c r="T68" i="7"/>
  <c r="T84" i="7"/>
  <c r="T76" i="7"/>
  <c r="T78" i="7"/>
  <c r="T88" i="7"/>
  <c r="L84" i="7"/>
  <c r="T116" i="7"/>
  <c r="T96" i="7"/>
  <c r="I76" i="7"/>
  <c r="L60" i="7"/>
  <c r="T60" i="7"/>
  <c r="I52" i="7"/>
  <c r="L52" i="7"/>
  <c r="G38" i="7"/>
  <c r="I38" i="7" s="1"/>
  <c r="I116" i="7"/>
  <c r="L116" i="7"/>
  <c r="T52" i="7"/>
  <c r="G48" i="7"/>
  <c r="I48" i="7" s="1"/>
  <c r="Q48" i="7"/>
  <c r="K48" i="7"/>
  <c r="L48" i="7" s="1"/>
  <c r="N48" i="7"/>
  <c r="T58" i="7"/>
  <c r="N118" i="7"/>
  <c r="K118" i="7"/>
  <c r="L118" i="7" s="1"/>
  <c r="G118" i="7"/>
  <c r="I118" i="7" s="1"/>
  <c r="Q118" i="7"/>
  <c r="T54" i="7"/>
  <c r="N42" i="7"/>
  <c r="K42" i="7"/>
  <c r="L42" i="7" s="1"/>
  <c r="Q42" i="7"/>
  <c r="G42" i="7"/>
  <c r="I42" i="7" s="1"/>
  <c r="K92" i="7"/>
  <c r="L92" i="7" s="1"/>
  <c r="G92" i="7"/>
  <c r="I92" i="7" s="1"/>
  <c r="N92" i="7"/>
  <c r="Q92" i="7"/>
  <c r="Q108" i="7"/>
  <c r="N108" i="7"/>
  <c r="K108" i="7"/>
  <c r="L108" i="7" s="1"/>
  <c r="G108" i="7"/>
  <c r="I108" i="7" s="1"/>
  <c r="G112" i="7"/>
  <c r="I112" i="7" s="1"/>
  <c r="N112" i="7"/>
  <c r="K112" i="7"/>
  <c r="L112" i="7" s="1"/>
  <c r="Q112" i="7"/>
  <c r="Q40" i="7"/>
  <c r="K40" i="7"/>
  <c r="L40" i="7" s="1"/>
  <c r="G40" i="7"/>
  <c r="I40" i="7" s="1"/>
  <c r="N40" i="7"/>
  <c r="N56" i="7"/>
  <c r="G56" i="7"/>
  <c r="I56" i="7" s="1"/>
  <c r="Q56" i="7"/>
  <c r="K56" i="7"/>
  <c r="L56" i="7" s="1"/>
  <c r="Q44" i="7"/>
  <c r="N44" i="7"/>
  <c r="G44" i="7"/>
  <c r="I44" i="7" s="1"/>
  <c r="K44" i="7"/>
  <c r="L44" i="7" s="1"/>
  <c r="N30" i="6"/>
  <c r="T42" i="7" l="1"/>
  <c r="T44" i="7"/>
  <c r="T40" i="7"/>
  <c r="T92" i="7"/>
  <c r="T108" i="7"/>
  <c r="T112" i="7"/>
  <c r="T48" i="7"/>
  <c r="T56" i="7"/>
  <c r="T118" i="7"/>
  <c r="K36" i="7"/>
  <c r="L36" i="7" l="1"/>
  <c r="G36" i="7"/>
  <c r="I36" i="7" s="1"/>
  <c r="N36" i="7"/>
  <c r="Q36" i="7"/>
  <c r="T36" i="7" l="1"/>
</calcChain>
</file>

<file path=xl/sharedStrings.xml><?xml version="1.0" encoding="utf-8"?>
<sst xmlns="http://schemas.openxmlformats.org/spreadsheetml/2006/main" count="276" uniqueCount="98">
  <si>
    <t>Раздел I: Введите данные об анализе</t>
  </si>
  <si>
    <t>Исполнитель</t>
  </si>
  <si>
    <t>Дата:</t>
  </si>
  <si>
    <t>№ партии</t>
  </si>
  <si>
    <t>№</t>
  </si>
  <si>
    <t>Наименование образца</t>
  </si>
  <si>
    <t>Фактор разведения</t>
  </si>
  <si>
    <t>Xi, мкг/кг</t>
  </si>
  <si>
    <t>Xi, мг/кг</t>
  </si>
  <si>
    <t>Xср, мг/кг</t>
  </si>
  <si>
    <t>Сравнение полученной концентрации с пределом  обнаружения (больше/меньше)</t>
  </si>
  <si>
    <t>Примечания</t>
  </si>
  <si>
    <t>Фактор разбавления</t>
  </si>
  <si>
    <t>Верхняя граница, мкг/кг</t>
  </si>
  <si>
    <t>Группа продуктов (выбрать из списка)</t>
  </si>
  <si>
    <t>Сгущенное молоко</t>
  </si>
  <si>
    <t>Матрицы</t>
  </si>
  <si>
    <t>Виды продукции</t>
  </si>
  <si>
    <t>Мед</t>
  </si>
  <si>
    <t>К.В.</t>
  </si>
  <si>
    <r>
      <t>B</t>
    </r>
    <r>
      <rPr>
        <b/>
        <vertAlign val="subscript"/>
        <sz val="10"/>
        <rFont val="Arial"/>
        <family val="2"/>
        <charset val="204"/>
      </rPr>
      <t>х</t>
    </r>
    <r>
      <rPr>
        <b/>
        <sz val="10"/>
        <rFont val="Arial"/>
        <family val="2"/>
        <charset val="204"/>
      </rPr>
      <t>/B</t>
    </r>
    <r>
      <rPr>
        <b/>
        <vertAlign val="subscript"/>
        <sz val="10"/>
        <rFont val="Arial"/>
        <family val="2"/>
        <charset val="204"/>
      </rPr>
      <t>0</t>
    </r>
  </si>
  <si>
    <r>
      <t>Оптическая плотность B</t>
    </r>
    <r>
      <rPr>
        <b/>
        <vertAlign val="subscript"/>
        <sz val="10"/>
        <rFont val="Arial"/>
        <family val="2"/>
        <charset val="204"/>
      </rPr>
      <t>х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</si>
  <si>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4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5</t>
    </r>
    <r>
      <rPr>
        <sz val="11"/>
        <color indexed="8"/>
        <rFont val="Calibri"/>
        <family val="2"/>
        <charset val="204"/>
      </rPr>
      <t/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</si>
  <si>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3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4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</si>
  <si>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2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3</t>
    </r>
  </si>
  <si>
    <r>
      <t>B</t>
    </r>
    <r>
      <rPr>
        <b/>
        <vertAlign val="subscript"/>
        <sz val="11"/>
        <color indexed="8"/>
        <rFont val="Arial"/>
        <family val="2"/>
        <charset val="204"/>
      </rPr>
      <t>1</t>
    </r>
    <r>
      <rPr>
        <b/>
        <sz val="11"/>
        <color indexed="8"/>
        <rFont val="Arial"/>
        <family val="2"/>
        <charset val="204"/>
      </rPr>
      <t>-B</t>
    </r>
    <r>
      <rPr>
        <b/>
        <vertAlign val="subscript"/>
        <sz val="11"/>
        <color indexed="8"/>
        <rFont val="Arial"/>
        <family val="2"/>
        <charset val="204"/>
      </rPr>
      <t>2</t>
    </r>
  </si>
  <si>
    <t>Для всей кривой</t>
  </si>
  <si>
    <t>50% IC</t>
  </si>
  <si>
    <t>R^2</t>
  </si>
  <si>
    <t>Intercept</t>
  </si>
  <si>
    <t>Slope</t>
  </si>
  <si>
    <r>
      <rPr>
        <b/>
        <sz val="11"/>
        <rFont val="Arial"/>
        <family val="2"/>
        <charset val="204"/>
      </rPr>
      <t>Интерсепт 50% (IC</t>
    </r>
    <r>
      <rPr>
        <b/>
        <vertAlign val="subscript"/>
        <sz val="11"/>
        <rFont val="Arial"/>
        <family val="2"/>
        <charset val="204"/>
      </rPr>
      <t>50</t>
    </r>
    <r>
      <rPr>
        <b/>
        <sz val="11"/>
        <rFont val="Arial"/>
        <family val="2"/>
        <charset val="204"/>
      </rPr>
      <t>)</t>
    </r>
  </si>
  <si>
    <t>С5</t>
  </si>
  <si>
    <t>С4</t>
  </si>
  <si>
    <t>С3</t>
  </si>
  <si>
    <t>С2</t>
  </si>
  <si>
    <t>С1</t>
  </si>
  <si>
    <t>С0</t>
  </si>
  <si>
    <t>Bi/B0</t>
  </si>
  <si>
    <t>Оптическая плотность Bi</t>
  </si>
  <si>
    <t>Градуировочный раствор</t>
  </si>
  <si>
    <t>Раздел II: Градуировочный график</t>
  </si>
  <si>
    <t>±</t>
  </si>
  <si>
    <t>Примечание</t>
  </si>
  <si>
    <t>РЕЗУЛЬТАТ                                      Хср     ±     U(X) (мг/кг)</t>
  </si>
  <si>
    <t>Верхняя граница, мг/кг</t>
  </si>
  <si>
    <t>Предел определения, мг/кг</t>
  </si>
  <si>
    <t xml:space="preserve"> U(X) расширенная неопределенность</t>
  </si>
  <si>
    <t>U, %</t>
  </si>
  <si>
    <t>Оценка приемлемости в условиях промежуточной прецизионности</t>
  </si>
  <si>
    <t>CD абс</t>
  </si>
  <si>
    <t>CD, %</t>
  </si>
  <si>
    <t>Оценка приемлемости в условиях повторяемости</t>
  </si>
  <si>
    <t>ǀX1-X2ǀ</t>
  </si>
  <si>
    <t>r абс</t>
  </si>
  <si>
    <t>r, %</t>
  </si>
  <si>
    <t>Хср, (мг/кг)</t>
  </si>
  <si>
    <t xml:space="preserve">Xi, (мг/кг) 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</si>
  <si>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≤CD абс</t>
    </r>
  </si>
  <si>
    <t>Результаты приемлемы при их соответствии условию</t>
  </si>
  <si>
    <t>CD абс = 0,01*CD*Xср</t>
  </si>
  <si>
    <r>
      <t>Х ср = (Х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+Х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)/2</t>
    </r>
  </si>
  <si>
    <t>Проверка приемлемости результатов измерений, полученных в условиях промежуточной прецизионности</t>
  </si>
  <si>
    <t>U(X) = 0,01*U*Xср</t>
  </si>
  <si>
    <t>Расширенная неопределенность результатов измерений</t>
  </si>
  <si>
    <r>
      <t>ǀX</t>
    </r>
    <r>
      <rPr>
        <sz val="8"/>
        <rFont val="Arial"/>
        <family val="2"/>
        <charset val="204"/>
      </rPr>
      <t>1</t>
    </r>
    <r>
      <rPr>
        <sz val="12"/>
        <rFont val="Arial"/>
        <family val="2"/>
        <charset val="204"/>
      </rPr>
      <t>-X</t>
    </r>
    <r>
      <rPr>
        <sz val="8"/>
        <rFont val="Arial"/>
        <family val="2"/>
        <charset val="204"/>
      </rPr>
      <t>2</t>
    </r>
    <r>
      <rPr>
        <sz val="12"/>
        <rFont val="Arial"/>
        <family val="2"/>
        <charset val="204"/>
      </rPr>
      <t>ǀ ≤ r абс</t>
    </r>
  </si>
  <si>
    <t>r абс = 0,01*r*Xср</t>
  </si>
  <si>
    <t>Проверка приемлемости результатов измерений, полученных в условиях повторяемости</t>
  </si>
  <si>
    <r>
      <rPr>
        <b/>
        <i/>
        <sz val="12"/>
        <rFont val="Arial"/>
        <family val="2"/>
        <charset val="204"/>
      </rPr>
      <t>К</t>
    </r>
    <r>
      <rPr>
        <b/>
        <sz val="12"/>
        <rFont val="Arial"/>
        <family val="2"/>
        <charset val="204"/>
      </rPr>
      <t>, %    норматив 
контроля 
правильности</t>
    </r>
  </si>
  <si>
    <r>
      <rPr>
        <b/>
        <i/>
        <sz val="12"/>
        <rFont val="Arial"/>
        <family val="2"/>
        <charset val="204"/>
      </rPr>
      <t>CD</t>
    </r>
    <r>
      <rPr>
        <b/>
        <sz val="12"/>
        <rFont val="Arial"/>
        <family val="2"/>
        <charset val="204"/>
      </rPr>
      <t>, % критическая разность</t>
    </r>
  </si>
  <si>
    <r>
      <rPr>
        <b/>
        <i/>
        <sz val="12"/>
        <rFont val="Arial"/>
        <family val="2"/>
        <charset val="204"/>
      </rPr>
      <t>r</t>
    </r>
    <r>
      <rPr>
        <b/>
        <sz val="12"/>
        <rFont val="Arial"/>
        <family val="2"/>
        <charset val="204"/>
      </rPr>
      <t>, % предел повторяемости</t>
    </r>
  </si>
  <si>
    <r>
      <rPr>
        <b/>
        <i/>
        <sz val="12"/>
        <rFont val="Arial"/>
        <family val="2"/>
        <charset val="204"/>
      </rPr>
      <t>U</t>
    </r>
    <r>
      <rPr>
        <b/>
        <sz val="12"/>
        <rFont val="Arial"/>
        <family val="2"/>
        <charset val="204"/>
      </rPr>
      <t xml:space="preserve">, % относительная расширенная неопределенность </t>
    </r>
  </si>
  <si>
    <t>Предел определения, мкг/кг</t>
  </si>
  <si>
    <t>Творог</t>
  </si>
  <si>
    <t>Сыр</t>
  </si>
  <si>
    <t>Яйца, яичный порошок</t>
  </si>
  <si>
    <t>Йогурт с наполнителями</t>
  </si>
  <si>
    <t>Йогурт, сыворотка, кисломол. продукты</t>
  </si>
  <si>
    <t>Мясо, готовые мясные продукты</t>
  </si>
  <si>
    <t>мкг/л</t>
  </si>
  <si>
    <t xml:space="preserve">Раздел II: Введите наименование образца и оптическую плотность </t>
  </si>
  <si>
    <t>Молоко, сухое молоко, смеси (метод экстракции)</t>
  </si>
  <si>
    <t>Мороженое, коктейли</t>
  </si>
  <si>
    <t>Молоко, молочные смеси (прямой метод)</t>
  </si>
  <si>
    <t>Масло 50%</t>
  </si>
  <si>
    <t>Масло 65, 67%</t>
  </si>
  <si>
    <t>Масло 70%</t>
  </si>
  <si>
    <t>Масло 72,5, 75, 78%</t>
  </si>
  <si>
    <t>Масло 82,5, 84%</t>
  </si>
  <si>
    <t>Рыба, жиры, креветки, субпродукты, консервы</t>
  </si>
  <si>
    <t>Молоко сырое, сухое молоко, смеси (метод экстракции)</t>
  </si>
  <si>
    <r>
      <t>lnC</t>
    </r>
    <r>
      <rPr>
        <b/>
        <vertAlign val="subscript"/>
        <sz val="10"/>
        <color theme="0"/>
        <rFont val="Arial"/>
        <family val="2"/>
        <charset val="204"/>
      </rPr>
      <t>i</t>
    </r>
  </si>
  <si>
    <t>При проведении измерений согласно п.15.2 МВИ</t>
  </si>
  <si>
    <t>1470221</t>
  </si>
  <si>
    <t>зп</t>
  </si>
  <si>
    <r>
      <rPr>
        <b/>
        <sz val="11"/>
        <color indexed="8"/>
        <rFont val="Arial"/>
        <family val="2"/>
        <charset val="204"/>
      </rPr>
      <t>Техническая поддержка: 
+375 (17) 336-50-54
+7 (499) 444-05-50
support@komprod.com</t>
    </r>
    <r>
      <rPr>
        <sz val="11"/>
        <color indexed="8"/>
        <rFont val="Arial"/>
        <family val="2"/>
        <charset val="204"/>
      </rPr>
      <t xml:space="preserve">
</t>
    </r>
  </si>
  <si>
    <t>Соответствие ТР ТС 021/2011 "О безопасности пищевой продукции"</t>
  </si>
  <si>
    <r>
      <t xml:space="preserve">Файл обсчета для обработки результатов измерений при определениии хлорамфеникола в продуктах питания с использованием 
тест-системы ПРОДОСКРИН®Хлорамфеникола 
</t>
    </r>
    <r>
      <rPr>
        <i/>
        <sz val="12"/>
        <rFont val="Arial"/>
        <family val="2"/>
        <charset val="204"/>
      </rPr>
      <t>в соответствии с МВИ.МН 2436-2015</t>
    </r>
    <r>
      <rPr>
        <b/>
        <sz val="12"/>
        <rFont val="Arial"/>
        <family val="2"/>
        <charset val="204"/>
      </rPr>
      <t xml:space="preserve">                                                                                                    версия 1.2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</si>
</sst>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0_ "/>
    <numFmt numFmtId="165" formatCode="0.000000"/>
    <numFmt numFmtId="166" formatCode="0.0000"/>
    <numFmt numFmtId="167" formatCode="0.00000"/>
    <numFmt numFmtId="168" formatCode="0.000"/>
    <numFmt numFmtId="169" formatCode="0.0%"/>
    <numFmt numFmtId="170" formatCode="0.0000000"/>
    <numFmt numFmtId="171" formatCode="0.00000000"/>
  </numFmts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2"/>
      <name val="宋体"/>
      <charset val="134"/>
    </font>
    <font>
      <sz val="12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vertAlign val="subscript"/>
      <sz val="10"/>
      <name val="Arial"/>
      <family val="2"/>
      <charset val="204"/>
    </font>
    <font>
      <b/>
      <vertAlign val="subscript"/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Arial"/>
      <family val="2"/>
      <charset val="204"/>
    </font>
    <font>
      <b/>
      <vertAlign val="subscript"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name val="宋体"/>
      <charset val="13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i/>
      <sz val="12"/>
      <name val="Arial"/>
      <family val="2"/>
      <charset val="204"/>
    </font>
    <font>
      <b/>
      <sz val="10"/>
      <color theme="0"/>
      <name val="Arial"/>
      <family val="2"/>
      <charset val="204"/>
    </font>
    <font>
      <b/>
      <vertAlign val="subscript"/>
      <sz val="10"/>
      <color theme="0"/>
      <name val="Arial"/>
      <family val="2"/>
      <charset val="204"/>
    </font>
    <font>
      <sz val="11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4" fillId="0" borderId="0"/>
    <xf numFmtId="9" fontId="14" fillId="0" borderId="0" applyFont="0" applyFill="0" applyBorder="0" applyAlignment="0" applyProtection="0"/>
  </cellStyleXfs>
  <cellXfs count="228">
    <xf numFmtId="0" fontId="0" fillId="0" borderId="0" xfId="0"/>
    <xf numFmtId="0" fontId="7" fillId="0" borderId="4" xfId="1" applyFont="1" applyBorder="1" applyAlignment="1" applyProtection="1">
      <alignment horizontal="center" vertical="center" wrapText="1"/>
      <protection hidden="1"/>
    </xf>
    <xf numFmtId="10" fontId="2" fillId="0" borderId="4" xfId="0" applyNumberFormat="1" applyFont="1" applyFill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2" fillId="0" borderId="0" xfId="1" applyFont="1" applyBorder="1" applyAlignment="1" applyProtection="1">
      <protection hidden="1"/>
    </xf>
    <xf numFmtId="0" fontId="11" fillId="2" borderId="0" xfId="0" applyFont="1" applyFill="1" applyBorder="1" applyAlignment="1" applyProtection="1">
      <alignment horizontal="right" vertical="center"/>
      <protection hidden="1"/>
    </xf>
    <xf numFmtId="10" fontId="20" fillId="2" borderId="4" xfId="0" applyNumberFormat="1" applyFont="1" applyFill="1" applyBorder="1" applyAlignment="1" applyProtection="1">
      <alignment horizontal="center" vertical="center"/>
      <protection hidden="1"/>
    </xf>
    <xf numFmtId="169" fontId="20" fillId="2" borderId="4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2" fontId="30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49" fontId="8" fillId="0" borderId="0" xfId="1" applyNumberFormat="1" applyFont="1" applyFill="1" applyBorder="1" applyAlignment="1" applyProtection="1">
      <alignment horizontal="left"/>
      <protection hidden="1"/>
    </xf>
    <xf numFmtId="0" fontId="1" fillId="0" borderId="0" xfId="1" applyBorder="1" applyAlignment="1" applyProtection="1">
      <protection hidden="1"/>
    </xf>
    <xf numFmtId="49" fontId="13" fillId="0" borderId="4" xfId="1" applyNumberFormat="1" applyFont="1" applyFill="1" applyBorder="1" applyAlignment="1" applyProtection="1">
      <alignment horizontal="center"/>
      <protection hidden="1"/>
    </xf>
    <xf numFmtId="49" fontId="22" fillId="0" borderId="0" xfId="1" applyNumberFormat="1" applyFont="1" applyFill="1" applyBorder="1" applyAlignment="1" applyProtection="1">
      <alignment horizontal="center"/>
      <protection hidden="1"/>
    </xf>
    <xf numFmtId="10" fontId="20" fillId="0" borderId="0" xfId="1" applyNumberFormat="1" applyFont="1" applyFill="1" applyBorder="1" applyAlignment="1" applyProtection="1">
      <alignment horizontal="center"/>
      <protection hidden="1"/>
    </xf>
    <xf numFmtId="168" fontId="20" fillId="0" borderId="0" xfId="1" applyNumberFormat="1" applyFont="1" applyFill="1" applyBorder="1" applyAlignment="1" applyProtection="1">
      <alignment horizontal="center" vertical="center"/>
      <protection hidden="1"/>
    </xf>
    <xf numFmtId="168" fontId="4" fillId="0" borderId="4" xfId="1" applyNumberFormat="1" applyFont="1" applyFill="1" applyBorder="1" applyAlignment="1" applyProtection="1">
      <alignment horizontal="center" vertical="center"/>
      <protection hidden="1"/>
    </xf>
    <xf numFmtId="164" fontId="7" fillId="0" borderId="4" xfId="0" applyNumberFormat="1" applyFont="1" applyFill="1" applyBorder="1" applyAlignment="1" applyProtection="1">
      <alignment horizontal="center" vertical="center" wrapText="1"/>
      <protection hidden="1"/>
    </xf>
    <xf numFmtId="171" fontId="4" fillId="0" borderId="4" xfId="1" applyNumberFormat="1" applyFont="1" applyFill="1" applyBorder="1" applyAlignment="1" applyProtection="1">
      <alignment horizontal="center" vertical="center"/>
      <protection hidden="1"/>
    </xf>
    <xf numFmtId="0" fontId="7" fillId="0" borderId="12" xfId="1" applyFont="1" applyBorder="1" applyAlignment="1" applyProtection="1">
      <alignment horizontal="center" vertical="center" wrapText="1"/>
      <protection hidden="1"/>
    </xf>
    <xf numFmtId="0" fontId="7" fillId="0" borderId="11" xfId="1" applyFont="1" applyBorder="1" applyAlignment="1" applyProtection="1">
      <alignment horizontal="center" vertical="center" wrapText="1"/>
      <protection hidden="1"/>
    </xf>
    <xf numFmtId="0" fontId="2" fillId="0" borderId="0" xfId="1" applyFont="1" applyBorder="1" applyAlignment="1" applyProtection="1">
      <alignment horizontal="center" vertical="top" wrapText="1"/>
      <protection locked="0"/>
    </xf>
    <xf numFmtId="0" fontId="2" fillId="2" borderId="0" xfId="1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5" fillId="2" borderId="0" xfId="1" applyFont="1" applyFill="1" applyAlignment="1" applyProtection="1">
      <alignment horizontal="center" wrapText="1"/>
      <protection locked="0"/>
    </xf>
    <xf numFmtId="0" fontId="12" fillId="2" borderId="0" xfId="0" applyFont="1" applyFill="1" applyBorder="1" applyAlignment="1" applyProtection="1">
      <alignment horizontal="right" vertical="center"/>
      <protection locked="0"/>
    </xf>
    <xf numFmtId="0" fontId="1" fillId="0" borderId="0" xfId="1" applyProtection="1">
      <protection locked="0"/>
    </xf>
    <xf numFmtId="0" fontId="1" fillId="0" borderId="0" xfId="1" applyBorder="1" applyProtection="1">
      <protection locked="0"/>
    </xf>
    <xf numFmtId="0" fontId="5" fillId="2" borderId="0" xfId="1" applyFont="1" applyFill="1" applyProtection="1">
      <protection locked="0"/>
    </xf>
    <xf numFmtId="0" fontId="7" fillId="2" borderId="0" xfId="1" applyFont="1" applyFill="1" applyAlignment="1" applyProtection="1">
      <alignment horizontal="right"/>
      <protection locked="0"/>
    </xf>
    <xf numFmtId="49" fontId="2" fillId="2" borderId="0" xfId="1" applyNumberFormat="1" applyFont="1" applyFill="1" applyProtection="1">
      <protection locked="0"/>
    </xf>
    <xf numFmtId="49" fontId="8" fillId="0" borderId="0" xfId="1" applyNumberFormat="1" applyFont="1" applyFill="1" applyBorder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0" fontId="2" fillId="0" borderId="0" xfId="1" applyFont="1" applyBorder="1" applyAlignment="1" applyProtection="1">
      <protection locked="0"/>
    </xf>
    <xf numFmtId="0" fontId="1" fillId="0" borderId="0" xfId="1" applyBorder="1" applyAlignment="1" applyProtection="1">
      <protection locked="0"/>
    </xf>
    <xf numFmtId="0" fontId="22" fillId="0" borderId="0" xfId="1" applyFont="1" applyBorder="1" applyAlignment="1" applyProtection="1">
      <protection locked="0"/>
    </xf>
    <xf numFmtId="0" fontId="20" fillId="0" borderId="0" xfId="1" applyFont="1" applyBorder="1" applyAlignment="1" applyProtection="1">
      <protection locked="0"/>
    </xf>
    <xf numFmtId="0" fontId="13" fillId="0" borderId="4" xfId="1" applyFont="1" applyBorder="1" applyAlignment="1" applyProtection="1">
      <alignment horizontal="center" vertical="center"/>
      <protection locked="0"/>
    </xf>
    <xf numFmtId="168" fontId="5" fillId="2" borderId="23" xfId="0" applyNumberFormat="1" applyFont="1" applyFill="1" applyBorder="1" applyAlignment="1" applyProtection="1">
      <alignment horizontal="right" vertical="center"/>
      <protection locked="0"/>
    </xf>
    <xf numFmtId="168" fontId="5" fillId="2" borderId="11" xfId="0" applyNumberFormat="1" applyFont="1" applyFill="1" applyBorder="1" applyAlignment="1" applyProtection="1">
      <alignment horizontal="left" vertical="center"/>
      <protection locked="0"/>
    </xf>
    <xf numFmtId="168" fontId="20" fillId="2" borderId="11" xfId="0" applyNumberFormat="1" applyFont="1" applyFill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168" fontId="5" fillId="2" borderId="22" xfId="0" applyNumberFormat="1" applyFont="1" applyFill="1" applyBorder="1" applyAlignment="1" applyProtection="1">
      <alignment horizontal="right" vertical="center"/>
      <protection locked="0"/>
    </xf>
    <xf numFmtId="168" fontId="20" fillId="2" borderId="11" xfId="0" applyNumberFormat="1" applyFont="1" applyFill="1" applyBorder="1" applyAlignment="1" applyProtection="1">
      <alignment horizontal="center"/>
      <protection locked="0"/>
    </xf>
    <xf numFmtId="0" fontId="22" fillId="0" borderId="4" xfId="1" applyFont="1" applyBorder="1" applyAlignment="1" applyProtection="1">
      <alignment horizontal="center" vertical="center"/>
      <protection locked="0"/>
    </xf>
    <xf numFmtId="168" fontId="5" fillId="2" borderId="12" xfId="0" applyNumberFormat="1" applyFont="1" applyFill="1" applyBorder="1" applyAlignment="1" applyProtection="1">
      <alignment horizontal="right" vertical="center"/>
      <protection locked="0"/>
    </xf>
    <xf numFmtId="168" fontId="20" fillId="2" borderId="4" xfId="0" applyNumberFormat="1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 applyProtection="1">
      <protection locked="0"/>
    </xf>
    <xf numFmtId="0" fontId="16" fillId="0" borderId="4" xfId="0" applyFont="1" applyFill="1" applyBorder="1" applyAlignment="1" applyProtection="1">
      <alignment vertical="center" wrapText="1"/>
      <protection locked="0"/>
    </xf>
    <xf numFmtId="0" fontId="0" fillId="0" borderId="4" xfId="0" applyFont="1" applyBorder="1" applyProtection="1">
      <protection locked="0"/>
    </xf>
    <xf numFmtId="168" fontId="2" fillId="2" borderId="4" xfId="0" applyNumberFormat="1" applyFont="1" applyFill="1" applyBorder="1" applyAlignment="1" applyProtection="1">
      <alignment horizontal="center"/>
      <protection locked="0"/>
    </xf>
    <xf numFmtId="168" fontId="2" fillId="2" borderId="0" xfId="0" applyNumberFormat="1" applyFont="1" applyFill="1" applyBorder="1" applyAlignment="1" applyProtection="1">
      <alignment horizontal="center"/>
      <protection locked="0"/>
    </xf>
    <xf numFmtId="168" fontId="13" fillId="2" borderId="4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20" fillId="0" borderId="4" xfId="0" applyFont="1" applyBorder="1" applyProtection="1">
      <protection locked="0"/>
    </xf>
    <xf numFmtId="168" fontId="4" fillId="3" borderId="4" xfId="2" applyNumberFormat="1" applyFont="1" applyFill="1" applyBorder="1" applyAlignment="1" applyProtection="1">
      <alignment horizontal="center"/>
      <protection locked="0"/>
    </xf>
    <xf numFmtId="0" fontId="23" fillId="0" borderId="4" xfId="0" applyFont="1" applyFill="1" applyBorder="1" applyAlignment="1" applyProtection="1">
      <alignment vertical="top" wrapText="1"/>
      <protection locked="0"/>
    </xf>
    <xf numFmtId="0" fontId="23" fillId="0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Fill="1" applyBorder="1" applyAlignment="1" applyProtection="1">
      <alignment horizontal="left" vertical="center" wrapText="1"/>
      <protection locked="0"/>
    </xf>
    <xf numFmtId="0" fontId="20" fillId="0" borderId="4" xfId="1" applyFont="1" applyBorder="1" applyProtection="1">
      <protection locked="0"/>
    </xf>
    <xf numFmtId="0" fontId="14" fillId="0" borderId="0" xfId="3" applyProtection="1"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4" fillId="0" borderId="0" xfId="3" applyFill="1" applyProtection="1">
      <protection locked="0"/>
    </xf>
    <xf numFmtId="0" fontId="14" fillId="0" borderId="0" xfId="3" applyAlignment="1" applyProtection="1">
      <alignment horizontal="center" vertical="center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168" fontId="23" fillId="3" borderId="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3" applyFill="1" applyAlignment="1" applyProtection="1">
      <alignment horizontal="center" vertical="center"/>
      <protection locked="0"/>
    </xf>
    <xf numFmtId="168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3" applyFill="1" applyBorder="1" applyAlignment="1" applyProtection="1">
      <alignment horizontal="center" vertical="center"/>
      <protection locked="0"/>
    </xf>
    <xf numFmtId="0" fontId="10" fillId="0" borderId="0" xfId="3" applyFont="1" applyFill="1" applyAlignment="1" applyProtection="1">
      <alignment horizontal="center" vertical="center"/>
      <protection locked="0"/>
    </xf>
    <xf numFmtId="0" fontId="20" fillId="3" borderId="4" xfId="1" applyFont="1" applyFill="1" applyBorder="1" applyAlignment="1" applyProtection="1">
      <alignment horizontal="center" vertical="center"/>
      <protection locked="0"/>
    </xf>
    <xf numFmtId="0" fontId="23" fillId="0" borderId="0" xfId="3" applyFont="1" applyFill="1" applyBorder="1" applyProtection="1">
      <protection locked="0"/>
    </xf>
    <xf numFmtId="0" fontId="23" fillId="0" borderId="24" xfId="3" applyFont="1" applyFill="1" applyBorder="1" applyAlignment="1" applyProtection="1">
      <alignment horizontal="left" vertical="center" wrapText="1"/>
      <protection locked="0"/>
    </xf>
    <xf numFmtId="0" fontId="23" fillId="0" borderId="0" xfId="3" applyNumberFormat="1" applyFont="1" applyFill="1" applyBorder="1" applyAlignment="1" applyProtection="1">
      <alignment horizontal="center" vertical="center"/>
      <protection locked="0"/>
    </xf>
    <xf numFmtId="2" fontId="23" fillId="0" borderId="0" xfId="3" applyNumberFormat="1" applyFont="1" applyFill="1" applyBorder="1" applyAlignment="1" applyProtection="1">
      <alignment horizontal="center" vertical="center"/>
      <protection locked="0"/>
    </xf>
    <xf numFmtId="1" fontId="23" fillId="0" borderId="0" xfId="3" applyNumberFormat="1" applyFont="1" applyFill="1" applyBorder="1" applyAlignment="1" applyProtection="1">
      <alignment horizontal="center" vertical="center"/>
      <protection locked="0"/>
    </xf>
    <xf numFmtId="1" fontId="23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3" applyFont="1" applyFill="1" applyBorder="1" applyAlignment="1" applyProtection="1">
      <alignment horizontal="center" vertical="center" wrapText="1"/>
      <protection locked="0"/>
    </xf>
    <xf numFmtId="0" fontId="23" fillId="0" borderId="0" xfId="3" applyFont="1" applyFill="1" applyProtection="1">
      <protection locked="0"/>
    </xf>
    <xf numFmtId="0" fontId="23" fillId="0" borderId="13" xfId="3" applyFont="1" applyFill="1" applyBorder="1" applyProtection="1">
      <protection locked="0"/>
    </xf>
    <xf numFmtId="2" fontId="23" fillId="0" borderId="14" xfId="3" applyNumberFormat="1" applyFont="1" applyFill="1" applyBorder="1" applyAlignment="1" applyProtection="1">
      <alignment horizontal="center" vertical="center"/>
      <protection locked="0"/>
    </xf>
    <xf numFmtId="165" fontId="23" fillId="0" borderId="14" xfId="3" applyNumberFormat="1" applyFont="1" applyFill="1" applyBorder="1" applyProtection="1">
      <protection locked="0"/>
    </xf>
    <xf numFmtId="165" fontId="26" fillId="0" borderId="14" xfId="3" applyNumberFormat="1" applyFont="1" applyFill="1" applyBorder="1" applyProtection="1">
      <protection locked="0"/>
    </xf>
    <xf numFmtId="1" fontId="23" fillId="0" borderId="14" xfId="3" applyNumberFormat="1" applyFont="1" applyFill="1" applyBorder="1" applyAlignment="1" applyProtection="1">
      <alignment horizontal="center" vertical="center"/>
      <protection locked="0"/>
    </xf>
    <xf numFmtId="1" fontId="23" fillId="0" borderId="14" xfId="3" applyNumberFormat="1" applyFont="1" applyFill="1" applyBorder="1" applyAlignment="1" applyProtection="1">
      <alignment horizontal="center"/>
      <protection locked="0"/>
    </xf>
    <xf numFmtId="166" fontId="23" fillId="0" borderId="15" xfId="3" applyNumberFormat="1" applyFont="1" applyFill="1" applyBorder="1" applyProtection="1">
      <protection locked="0"/>
    </xf>
    <xf numFmtId="166" fontId="23" fillId="0" borderId="16" xfId="3" applyNumberFormat="1" applyFont="1" applyFill="1" applyBorder="1" applyProtection="1">
      <protection locked="0"/>
    </xf>
    <xf numFmtId="165" fontId="23" fillId="0" borderId="0" xfId="3" applyNumberFormat="1" applyFont="1" applyFill="1" applyBorder="1" applyProtection="1">
      <protection locked="0"/>
    </xf>
    <xf numFmtId="165" fontId="26" fillId="0" borderId="0" xfId="3" applyNumberFormat="1" applyFont="1" applyFill="1" applyBorder="1" applyProtection="1">
      <protection locked="0"/>
    </xf>
    <xf numFmtId="1" fontId="23" fillId="0" borderId="0" xfId="3" applyNumberFormat="1" applyFont="1" applyFill="1" applyBorder="1" applyAlignment="1" applyProtection="1">
      <alignment horizontal="center"/>
      <protection locked="0"/>
    </xf>
    <xf numFmtId="166" fontId="23" fillId="0" borderId="17" xfId="3" applyNumberFormat="1" applyFont="1" applyFill="1" applyBorder="1" applyProtection="1">
      <protection locked="0"/>
    </xf>
    <xf numFmtId="166" fontId="23" fillId="0" borderId="0" xfId="3" applyNumberFormat="1" applyFont="1" applyFill="1" applyBorder="1" applyProtection="1">
      <protection locked="0"/>
    </xf>
    <xf numFmtId="166" fontId="23" fillId="0" borderId="0" xfId="3" applyNumberFormat="1" applyFont="1" applyFill="1" applyProtection="1">
      <protection locked="0"/>
    </xf>
    <xf numFmtId="0" fontId="23" fillId="0" borderId="16" xfId="3" applyFont="1" applyFill="1" applyBorder="1" applyProtection="1">
      <protection locked="0"/>
    </xf>
    <xf numFmtId="0" fontId="14" fillId="0" borderId="0" xfId="3" applyBorder="1" applyProtection="1">
      <protection locked="0"/>
    </xf>
    <xf numFmtId="170" fontId="23" fillId="0" borderId="0" xfId="3" applyNumberFormat="1" applyFont="1" applyFill="1" applyBorder="1" applyProtection="1">
      <protection locked="0"/>
    </xf>
    <xf numFmtId="1" fontId="23" fillId="0" borderId="16" xfId="3" applyNumberFormat="1" applyFont="1" applyFill="1" applyBorder="1" applyAlignment="1" applyProtection="1">
      <alignment horizontal="center"/>
      <protection locked="0"/>
    </xf>
    <xf numFmtId="0" fontId="23" fillId="0" borderId="18" xfId="3" applyFont="1" applyFill="1" applyBorder="1" applyProtection="1">
      <protection locked="0"/>
    </xf>
    <xf numFmtId="0" fontId="23" fillId="0" borderId="19" xfId="3" applyFont="1" applyFill="1" applyBorder="1" applyProtection="1">
      <protection locked="0"/>
    </xf>
    <xf numFmtId="166" fontId="23" fillId="0" borderId="20" xfId="3" applyNumberFormat="1" applyFont="1" applyFill="1" applyBorder="1" applyProtection="1">
      <protection locked="0"/>
    </xf>
    <xf numFmtId="0" fontId="11" fillId="0" borderId="4" xfId="3" applyFont="1" applyBorder="1" applyAlignment="1" applyProtection="1">
      <alignment vertical="center"/>
      <protection locked="0"/>
    </xf>
    <xf numFmtId="0" fontId="3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0" xfId="3" applyFont="1" applyFill="1" applyProtection="1">
      <protection locked="0"/>
    </xf>
    <xf numFmtId="0" fontId="14" fillId="0" borderId="0" xfId="3" applyFont="1" applyProtection="1">
      <protection locked="0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0" fontId="25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3" applyFont="1" applyFill="1" applyBorder="1" applyAlignment="1" applyProtection="1">
      <alignment horizontal="center" vertical="center" wrapText="1"/>
      <protection locked="0"/>
    </xf>
    <xf numFmtId="2" fontId="25" fillId="0" borderId="0" xfId="3" applyNumberFormat="1" applyFont="1" applyFill="1" applyBorder="1" applyAlignment="1" applyProtection="1">
      <alignment horizontal="center" vertical="top"/>
      <protection locked="0"/>
    </xf>
    <xf numFmtId="2" fontId="25" fillId="0" borderId="0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NumberFormat="1" applyFont="1" applyFill="1" applyBorder="1" applyAlignment="1" applyProtection="1">
      <alignment horizontal="center" vertical="center"/>
      <protection locked="0"/>
    </xf>
    <xf numFmtId="165" fontId="25" fillId="0" borderId="0" xfId="3" applyNumberFormat="1" applyFont="1" applyFill="1" applyBorder="1" applyAlignment="1" applyProtection="1">
      <alignment horizontal="center" vertical="center"/>
      <protection locked="0"/>
    </xf>
    <xf numFmtId="167" fontId="25" fillId="0" borderId="0" xfId="3" applyNumberFormat="1" applyFont="1" applyFill="1" applyBorder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14" fillId="0" borderId="0" xfId="3" applyFont="1" applyFill="1" applyBorder="1" applyProtection="1">
      <protection locked="0"/>
    </xf>
    <xf numFmtId="0" fontId="14" fillId="0" borderId="0" xfId="3" applyFill="1" applyBorder="1" applyProtection="1">
      <protection locked="0"/>
    </xf>
    <xf numFmtId="171" fontId="25" fillId="0" borderId="4" xfId="3" applyNumberFormat="1" applyFont="1" applyFill="1" applyBorder="1" applyAlignment="1" applyProtection="1">
      <alignment horizontal="center" vertical="top"/>
      <protection locked="0"/>
    </xf>
    <xf numFmtId="171" fontId="25" fillId="0" borderId="0" xfId="3" applyNumberFormat="1" applyFont="1" applyFill="1" applyBorder="1" applyAlignment="1" applyProtection="1">
      <alignment horizontal="center" vertical="top"/>
      <protection locked="0"/>
    </xf>
    <xf numFmtId="168" fontId="4" fillId="3" borderId="4" xfId="2" applyNumberFormat="1" applyFont="1" applyFill="1" applyBorder="1" applyAlignment="1" applyProtection="1">
      <alignment horizontal="center" wrapText="1"/>
      <protection locked="0"/>
    </xf>
    <xf numFmtId="171" fontId="2" fillId="0" borderId="5" xfId="1" applyNumberFormat="1" applyFont="1" applyBorder="1" applyAlignment="1" applyProtection="1">
      <alignment horizontal="center" vertical="center"/>
      <protection hidden="1"/>
    </xf>
    <xf numFmtId="171" fontId="2" fillId="0" borderId="8" xfId="1" applyNumberFormat="1" applyFont="1" applyBorder="1" applyAlignment="1" applyProtection="1">
      <alignment horizontal="center" vertical="center"/>
      <protection hidden="1"/>
    </xf>
    <xf numFmtId="2" fontId="2" fillId="0" borderId="6" xfId="1" applyNumberFormat="1" applyFont="1" applyBorder="1" applyAlignment="1" applyProtection="1">
      <alignment horizontal="center" vertical="center"/>
      <protection hidden="1"/>
    </xf>
    <xf numFmtId="2" fontId="2" fillId="0" borderId="9" xfId="1" applyNumberFormat="1" applyFont="1" applyBorder="1" applyAlignment="1" applyProtection="1">
      <alignment horizontal="center" vertical="center"/>
      <protection hidden="1"/>
    </xf>
    <xf numFmtId="2" fontId="2" fillId="0" borderId="4" xfId="1" applyNumberFormat="1" applyFont="1" applyBorder="1" applyAlignment="1" applyProtection="1">
      <alignment horizontal="center" vertical="center"/>
      <protection hidden="1"/>
    </xf>
    <xf numFmtId="2" fontId="2" fillId="3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/>
      <protection locked="0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7" xfId="1" applyFont="1" applyFill="1" applyBorder="1" applyAlignment="1" applyProtection="1">
      <alignment horizontal="center" vertical="center" wrapText="1"/>
      <protection locked="0"/>
    </xf>
    <xf numFmtId="0" fontId="2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9" fillId="3" borderId="10" xfId="1" applyFont="1" applyFill="1" applyBorder="1" applyAlignment="1" applyProtection="1">
      <alignment horizontal="center" vertical="center" wrapText="1"/>
      <protection locked="0"/>
    </xf>
    <xf numFmtId="10" fontId="15" fillId="0" borderId="5" xfId="2" applyNumberFormat="1" applyFont="1" applyFill="1" applyBorder="1" applyAlignment="1" applyProtection="1">
      <alignment horizontal="center" vertical="center"/>
      <protection hidden="1"/>
    </xf>
    <xf numFmtId="10" fontId="15" fillId="0" borderId="8" xfId="2" applyNumberFormat="1" applyFont="1" applyFill="1" applyBorder="1" applyAlignment="1" applyProtection="1">
      <alignment horizontal="center" vertical="center"/>
      <protection hidden="1"/>
    </xf>
    <xf numFmtId="2" fontId="15" fillId="0" borderId="5" xfId="2" applyNumberFormat="1" applyFont="1" applyFill="1" applyBorder="1" applyAlignment="1" applyProtection="1">
      <alignment horizontal="center" vertical="center"/>
      <protection hidden="1"/>
    </xf>
    <xf numFmtId="2" fontId="15" fillId="0" borderId="8" xfId="2" applyNumberFormat="1" applyFont="1" applyFill="1" applyBorder="1" applyAlignment="1" applyProtection="1">
      <alignment horizontal="center" vertical="center"/>
      <protection hidden="1"/>
    </xf>
    <xf numFmtId="16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12" xfId="1" applyFont="1" applyBorder="1" applyAlignment="1" applyProtection="1">
      <alignment horizontal="center"/>
      <protection locked="0"/>
    </xf>
    <xf numFmtId="0" fontId="13" fillId="0" borderId="22" xfId="1" applyFont="1" applyBorder="1" applyAlignment="1" applyProtection="1">
      <alignment horizontal="center"/>
      <protection locked="0"/>
    </xf>
    <xf numFmtId="0" fontId="13" fillId="0" borderId="11" xfId="1" applyFont="1" applyBorder="1" applyAlignment="1" applyProtection="1">
      <alignment horizontal="center"/>
      <protection locked="0"/>
    </xf>
    <xf numFmtId="49" fontId="13" fillId="0" borderId="12" xfId="1" applyNumberFormat="1" applyFont="1" applyFill="1" applyBorder="1" applyAlignment="1" applyProtection="1">
      <alignment horizontal="center"/>
      <protection locked="0"/>
    </xf>
    <xf numFmtId="49" fontId="13" fillId="0" borderId="11" xfId="1" applyNumberFormat="1" applyFont="1" applyFill="1" applyBorder="1" applyAlignment="1" applyProtection="1">
      <alignment horizontal="center"/>
      <protection locked="0"/>
    </xf>
    <xf numFmtId="49" fontId="10" fillId="2" borderId="0" xfId="0" applyNumberFormat="1" applyFont="1" applyFill="1" applyBorder="1" applyAlignment="1" applyProtection="1">
      <alignment horizontal="left" vertical="top"/>
      <protection locked="0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 applyProtection="1">
      <alignment horizontal="center" vertical="top" wrapText="1"/>
      <protection locked="0"/>
    </xf>
    <xf numFmtId="0" fontId="2" fillId="0" borderId="3" xfId="1" applyFont="1" applyBorder="1" applyAlignment="1" applyProtection="1">
      <alignment horizontal="center" vertical="top" wrapText="1"/>
      <protection locked="0"/>
    </xf>
    <xf numFmtId="0" fontId="5" fillId="2" borderId="0" xfId="1" applyFont="1" applyFill="1" applyAlignment="1" applyProtection="1">
      <alignment horizontal="center" wrapText="1"/>
      <protection locked="0"/>
    </xf>
    <xf numFmtId="0" fontId="7" fillId="0" borderId="4" xfId="1" applyFont="1" applyBorder="1" applyAlignment="1" applyProtection="1">
      <alignment horizontal="left"/>
      <protection locked="0"/>
    </xf>
    <xf numFmtId="0" fontId="1" fillId="0" borderId="4" xfId="1" applyBorder="1" applyAlignment="1" applyProtection="1">
      <protection locked="0"/>
    </xf>
    <xf numFmtId="49" fontId="8" fillId="3" borderId="4" xfId="1" applyNumberFormat="1" applyFont="1" applyFill="1" applyBorder="1" applyAlignment="1" applyProtection="1">
      <alignment horizontal="left"/>
      <protection locked="0"/>
    </xf>
    <xf numFmtId="0" fontId="2" fillId="0" borderId="4" xfId="1" applyFont="1" applyBorder="1" applyAlignment="1" applyProtection="1">
      <protection locked="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1" fontId="23" fillId="3" borderId="4" xfId="0" applyNumberFormat="1" applyFont="1" applyFill="1" applyBorder="1" applyAlignment="1" applyProtection="1">
      <alignment horizontal="center" vertical="center"/>
      <protection locked="0"/>
    </xf>
    <xf numFmtId="1" fontId="23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23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23" fillId="3" borderId="4" xfId="0" applyFont="1" applyFill="1" applyBorder="1" applyAlignment="1" applyProtection="1">
      <alignment horizontal="center" vertical="center"/>
      <protection locked="0"/>
    </xf>
    <xf numFmtId="0" fontId="23" fillId="3" borderId="4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1" fontId="23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4" xfId="0" applyFont="1" applyFill="1" applyBorder="1" applyAlignment="1" applyProtection="1">
      <alignment horizontal="center" vertical="center"/>
      <protection locked="0"/>
    </xf>
    <xf numFmtId="168" fontId="23" fillId="3" borderId="5" xfId="0" applyNumberFormat="1" applyFont="1" applyFill="1" applyBorder="1" applyAlignment="1" applyProtection="1">
      <alignment horizontal="center" vertical="center"/>
      <protection locked="0"/>
    </xf>
    <xf numFmtId="168" fontId="23" fillId="3" borderId="25" xfId="0" applyNumberFormat="1" applyFont="1" applyFill="1" applyBorder="1" applyAlignment="1" applyProtection="1">
      <alignment horizontal="center" vertical="center"/>
      <protection locked="0"/>
    </xf>
    <xf numFmtId="168" fontId="23" fillId="3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5" xfId="3" applyFont="1" applyFill="1" applyBorder="1" applyAlignment="1" applyProtection="1">
      <alignment horizontal="center" vertical="center" wrapText="1"/>
      <protection locked="0"/>
    </xf>
    <xf numFmtId="0" fontId="5" fillId="0" borderId="4" xfId="3" applyFont="1" applyFill="1" applyBorder="1" applyAlignment="1" applyProtection="1">
      <alignment horizontal="center" vertical="center" wrapText="1"/>
      <protection locked="0"/>
    </xf>
    <xf numFmtId="0" fontId="25" fillId="3" borderId="5" xfId="3" applyFont="1" applyFill="1" applyBorder="1" applyAlignment="1" applyProtection="1">
      <alignment horizontal="center" vertical="center" wrapText="1"/>
      <protection locked="0"/>
    </xf>
    <xf numFmtId="0" fontId="25" fillId="3" borderId="8" xfId="3" applyFont="1" applyFill="1" applyBorder="1" applyAlignment="1" applyProtection="1">
      <alignment horizontal="center" vertical="center" wrapText="1"/>
      <protection locked="0"/>
    </xf>
    <xf numFmtId="167" fontId="25" fillId="0" borderId="7" xfId="3" applyNumberFormat="1" applyFont="1" applyFill="1" applyBorder="1" applyAlignment="1" applyProtection="1">
      <alignment horizontal="left" vertical="center"/>
      <protection hidden="1"/>
    </xf>
    <xf numFmtId="167" fontId="25" fillId="0" borderId="10" xfId="3" applyNumberFormat="1" applyFont="1" applyFill="1" applyBorder="1" applyAlignment="1" applyProtection="1">
      <alignment horizontal="left" vertical="center"/>
      <protection hidden="1"/>
    </xf>
    <xf numFmtId="1" fontId="23" fillId="3" borderId="12" xfId="0" applyNumberFormat="1" applyFont="1" applyFill="1" applyBorder="1" applyAlignment="1" applyProtection="1">
      <alignment horizontal="center" vertical="center"/>
      <protection locked="0"/>
    </xf>
    <xf numFmtId="1" fontId="23" fillId="3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6" xfId="3" applyFont="1" applyFill="1" applyBorder="1" applyAlignment="1" applyProtection="1">
      <alignment horizontal="center" vertical="center"/>
      <protection locked="0"/>
    </xf>
    <xf numFmtId="0" fontId="5" fillId="0" borderId="7" xfId="3" applyFont="1" applyFill="1" applyBorder="1" applyAlignment="1" applyProtection="1">
      <alignment horizontal="center" vertical="center"/>
      <protection locked="0"/>
    </xf>
    <xf numFmtId="0" fontId="24" fillId="3" borderId="11" xfId="3" applyFont="1" applyFill="1" applyBorder="1" applyAlignment="1" applyProtection="1">
      <alignment horizontal="center" vertical="center"/>
      <protection locked="0"/>
    </xf>
    <xf numFmtId="170" fontId="25" fillId="0" borderId="4" xfId="3" applyNumberFormat="1" applyFont="1" applyFill="1" applyBorder="1" applyAlignment="1" applyProtection="1">
      <alignment horizontal="center" vertical="center"/>
      <protection hidden="1"/>
    </xf>
    <xf numFmtId="0" fontId="25" fillId="0" borderId="4" xfId="3" applyNumberFormat="1" applyFont="1" applyFill="1" applyBorder="1" applyAlignment="1" applyProtection="1">
      <alignment horizontal="center" vertical="center"/>
      <protection hidden="1"/>
    </xf>
    <xf numFmtId="167" fontId="25" fillId="0" borderId="4" xfId="3" applyNumberFormat="1" applyFont="1" applyFill="1" applyBorder="1" applyAlignment="1" applyProtection="1">
      <alignment horizontal="center" vertical="center"/>
      <protection hidden="1"/>
    </xf>
    <xf numFmtId="0" fontId="25" fillId="0" borderId="23" xfId="3" applyFont="1" applyFill="1" applyBorder="1" applyAlignment="1" applyProtection="1">
      <alignment horizontal="center" vertical="center"/>
      <protection hidden="1"/>
    </xf>
    <xf numFmtId="0" fontId="25" fillId="0" borderId="21" xfId="3" applyFont="1" applyFill="1" applyBorder="1" applyAlignment="1" applyProtection="1">
      <alignment horizontal="center" vertical="center"/>
      <protection hidden="1"/>
    </xf>
    <xf numFmtId="0" fontId="25" fillId="0" borderId="4" xfId="3" applyFont="1" applyFill="1" applyBorder="1" applyAlignment="1" applyProtection="1">
      <alignment horizontal="center" vertical="center"/>
      <protection hidden="1"/>
    </xf>
    <xf numFmtId="171" fontId="25" fillId="0" borderId="4" xfId="3" applyNumberFormat="1" applyFont="1" applyFill="1" applyBorder="1" applyAlignment="1" applyProtection="1">
      <alignment horizontal="center" vertical="center"/>
      <protection hidden="1"/>
    </xf>
    <xf numFmtId="165" fontId="25" fillId="0" borderId="4" xfId="3" applyNumberFormat="1" applyFont="1" applyFill="1" applyBorder="1" applyAlignment="1" applyProtection="1">
      <alignment horizontal="center" vertical="center"/>
      <protection hidden="1"/>
    </xf>
    <xf numFmtId="167" fontId="25" fillId="0" borderId="6" xfId="3" applyNumberFormat="1" applyFont="1" applyFill="1" applyBorder="1" applyAlignment="1" applyProtection="1">
      <alignment horizontal="center" vertical="center"/>
      <protection hidden="1"/>
    </xf>
    <xf numFmtId="167" fontId="25" fillId="0" borderId="23" xfId="3" applyNumberFormat="1" applyFont="1" applyFill="1" applyBorder="1" applyAlignment="1" applyProtection="1">
      <alignment horizontal="center" vertical="center"/>
      <protection hidden="1"/>
    </xf>
    <xf numFmtId="167" fontId="25" fillId="0" borderId="9" xfId="3" applyNumberFormat="1" applyFont="1" applyFill="1" applyBorder="1" applyAlignment="1" applyProtection="1">
      <alignment horizontal="center" vertical="center"/>
      <protection hidden="1"/>
    </xf>
    <xf numFmtId="167" fontId="25" fillId="0" borderId="21" xfId="3" applyNumberFormat="1" applyFont="1" applyFill="1" applyBorder="1" applyAlignment="1" applyProtection="1">
      <alignment horizontal="center" vertical="center"/>
      <protection hidden="1"/>
    </xf>
    <xf numFmtId="0" fontId="25" fillId="3" borderId="4" xfId="3" applyFont="1" applyFill="1" applyBorder="1" applyAlignment="1" applyProtection="1">
      <alignment horizontal="center" vertical="center"/>
      <protection locked="0"/>
    </xf>
    <xf numFmtId="0" fontId="25" fillId="3" borderId="4" xfId="3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3" applyFont="1" applyFill="1" applyAlignment="1" applyProtection="1">
      <alignment horizontal="center" wrapText="1"/>
      <protection locked="0"/>
    </xf>
    <xf numFmtId="0" fontId="9" fillId="0" borderId="21" xfId="3" applyFont="1" applyFill="1" applyBorder="1" applyAlignment="1" applyProtection="1">
      <alignment horizontal="center" wrapText="1"/>
      <protection locked="0"/>
    </xf>
    <xf numFmtId="2" fontId="25" fillId="0" borderId="0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NumberFormat="1" applyFont="1" applyFill="1" applyBorder="1" applyAlignment="1" applyProtection="1">
      <alignment horizontal="center" vertical="center"/>
      <protection locked="0"/>
    </xf>
    <xf numFmtId="165" fontId="25" fillId="0" borderId="0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Fill="1" applyBorder="1" applyAlignment="1" applyProtection="1">
      <alignment horizontal="center" vertical="center"/>
      <protection locked="0"/>
    </xf>
    <xf numFmtId="0" fontId="24" fillId="0" borderId="0" xfId="3" applyFont="1" applyFill="1" applyBorder="1" applyAlignment="1" applyProtection="1">
      <alignment horizontal="center" vertical="center"/>
      <protection locked="0"/>
    </xf>
    <xf numFmtId="0" fontId="25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3" applyFont="1" applyFill="1" applyBorder="1" applyAlignment="1" applyProtection="1">
      <alignment horizontal="center" vertical="center" wrapText="1"/>
      <protection locked="0"/>
    </xf>
    <xf numFmtId="167" fontId="25" fillId="0" borderId="0" xfId="3" applyNumberFormat="1" applyFont="1" applyFill="1" applyBorder="1" applyAlignment="1" applyProtection="1">
      <alignment horizontal="center" vertical="center"/>
      <protection locked="0"/>
    </xf>
    <xf numFmtId="170" fontId="25" fillId="0" borderId="6" xfId="3" applyNumberFormat="1" applyFont="1" applyFill="1" applyBorder="1" applyAlignment="1" applyProtection="1">
      <alignment horizontal="center" vertical="center"/>
      <protection hidden="1"/>
    </xf>
    <xf numFmtId="170" fontId="25" fillId="0" borderId="23" xfId="3" applyNumberFormat="1" applyFont="1" applyFill="1" applyBorder="1" applyAlignment="1" applyProtection="1">
      <alignment horizontal="center" vertical="center"/>
      <protection hidden="1"/>
    </xf>
    <xf numFmtId="170" fontId="25" fillId="0" borderId="9" xfId="3" applyNumberFormat="1" applyFont="1" applyFill="1" applyBorder="1" applyAlignment="1" applyProtection="1">
      <alignment horizontal="center" vertical="center"/>
      <protection hidden="1"/>
    </xf>
    <xf numFmtId="170" fontId="25" fillId="0" borderId="21" xfId="3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3" xfId="3" xr:uid="{00000000-0005-0000-0000-000003000000}"/>
    <cellStyle name="Процентный 2" xfId="4" xr:uid="{00000000-0005-0000-0000-000004000000}"/>
  </cellStyles>
  <dxfs count="3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90563095955418"/>
          <c:y val="0.10108028083487654"/>
          <c:w val="0.83179890451436767"/>
          <c:h val="0.7789038607267782"/>
        </c:manualLayout>
      </c:layout>
      <c:scatterChart>
        <c:scatterStyle val="smoothMarker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Продоскрин_Хлорамфеникол!$B$14:$B$18</c:f>
              <c:numCache>
                <c:formatCode>0.000</c:formatCode>
                <c:ptCount val="5"/>
                <c:pt idx="0">
                  <c:v>2.5000000000000001E-2</c:v>
                </c:pt>
                <c:pt idx="1">
                  <c:v>0.05</c:v>
                </c:pt>
                <c:pt idx="2">
                  <c:v>0.1</c:v>
                </c:pt>
                <c:pt idx="3">
                  <c:v>0.25</c:v>
                </c:pt>
                <c:pt idx="4">
                  <c:v>0.75</c:v>
                </c:pt>
              </c:numCache>
            </c:numRef>
          </c:xVal>
          <c:yVal>
            <c:numRef>
              <c:f>Продоскрин_Хлорамфеникол!$F$14:$F$18</c:f>
              <c:numCache>
                <c:formatCode>0.0%</c:formatCode>
                <c:ptCount val="5"/>
                <c:pt idx="0">
                  <c:v>0.88486646884273001</c:v>
                </c:pt>
                <c:pt idx="1">
                  <c:v>0.69436201780415419</c:v>
                </c:pt>
                <c:pt idx="2">
                  <c:v>0.55489614243323448</c:v>
                </c:pt>
                <c:pt idx="3">
                  <c:v>0.36765578635014834</c:v>
                </c:pt>
                <c:pt idx="4">
                  <c:v>0.17922848664688426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A99-4566-910D-0571EEF71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875456"/>
        <c:axId val="137877760"/>
      </c:scatterChart>
      <c:valAx>
        <c:axId val="137875456"/>
        <c:scaling>
          <c:logBase val="10"/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 sz="1200">
                    <a:latin typeface="Arial" panose="020B0604020202020204" pitchFamily="34" charset="0"/>
                    <a:cs typeface="Arial" panose="020B0604020202020204" pitchFamily="34" charset="0"/>
                  </a:rPr>
                  <a:t>мкг/л</a:t>
                </a:r>
              </a:p>
            </c:rich>
          </c:tx>
          <c:layout>
            <c:manualLayout>
              <c:xMode val="edge"/>
              <c:yMode val="edge"/>
              <c:x val="0.8785571453373775"/>
              <c:y val="0.94477911102412393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37877760"/>
        <c:crossesAt val="0"/>
        <c:crossBetween val="midCat"/>
      </c:valAx>
      <c:valAx>
        <c:axId val="13787776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Bi/B0</a:t>
                </a:r>
                <a:endParaRPr lang="ru-RU" sz="12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8404907975460124E-2"/>
              <c:y val="1.5642375913201934E-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ru-BY"/>
          </a:p>
        </c:txPr>
        <c:crossAx val="137875456"/>
        <c:crossesAt val="1.0000000000000002E-3"/>
        <c:crossBetween val="midCat"/>
        <c:majorUnit val="0.2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trlProps/ctrlProp1.xml><?xml version="1.0" encoding="utf-8"?>
<formControlPr xmlns="http://schemas.microsoft.com/office/spreadsheetml/2009/9/main" objectType="Drop" dropLines="11" dropStyle="combo" dx="16" fmlaLink="$E$34" fmlaRange="$R$6:$R$24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542925</xdr:colOff>
      <xdr:row>0</xdr:row>
      <xdr:rowOff>219075</xdr:rowOff>
    </xdr:from>
    <xdr:ext cx="1285875" cy="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190500"/>
          <a:ext cx="12858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57150</xdr:colOff>
      <xdr:row>0</xdr:row>
      <xdr:rowOff>38100</xdr:rowOff>
    </xdr:from>
    <xdr:to>
      <xdr:col>1</xdr:col>
      <xdr:colOff>457200</xdr:colOff>
      <xdr:row>0</xdr:row>
      <xdr:rowOff>666750</xdr:rowOff>
    </xdr:to>
    <xdr:pic>
      <xdr:nvPicPr>
        <xdr:cNvPr id="3" name="Рисунок 23" descr="Лого КП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100965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oneCellAnchor>
    <xdr:from>
      <xdr:col>1</xdr:col>
      <xdr:colOff>419100</xdr:colOff>
      <xdr:row>0</xdr:row>
      <xdr:rowOff>219075</xdr:rowOff>
    </xdr:from>
    <xdr:ext cx="2200275" cy="295275"/>
    <xdr:pic>
      <xdr:nvPicPr>
        <xdr:cNvPr id="4" name="Рисунок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19075"/>
          <a:ext cx="2200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161925</xdr:colOff>
      <xdr:row>1</xdr:row>
      <xdr:rowOff>66675</xdr:rowOff>
    </xdr:from>
    <xdr:to>
      <xdr:col>14</xdr:col>
      <xdr:colOff>1409700</xdr:colOff>
      <xdr:row>27</xdr:row>
      <xdr:rowOff>85725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619125</xdr:colOff>
          <xdr:row>229</xdr:row>
          <xdr:rowOff>152400</xdr:rowOff>
        </xdr:from>
        <xdr:to>
          <xdr:col>3</xdr:col>
          <xdr:colOff>600075</xdr:colOff>
          <xdr:row>231</xdr:row>
          <xdr:rowOff>76200</xdr:rowOff>
        </xdr:to>
        <xdr:sp macro="" textlink="">
          <xdr:nvSpPr>
            <xdr:cNvPr id="8193" name="Drop Dow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1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60;&#1040;-&#1061;&#1083;&#1086;&#1088;&#1072;&#1084;&#1092;&#1077;&#1085;&#1080;&#1082;&#1086;&#1083;%20&#1050;&#1086;&#1085;&#1090;&#1088;&#1086;&#1083;&#1100;%20&#1082;&#1072;&#1095;&#1077;&#1089;&#1090;&#1074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 холостой пробой"/>
      <sheetName val="Хлорамфеникол"/>
      <sheetName val="Worksheet"/>
      <sheetName val="Лист1"/>
    </sheetNames>
    <sheetDataSet>
      <sheetData sheetId="0">
        <row r="61">
          <cell r="H61">
            <v>10</v>
          </cell>
        </row>
      </sheetData>
      <sheetData sheetId="1">
        <row r="5">
          <cell r="Q5" t="str">
            <v>нннн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3"/>
  <sheetViews>
    <sheetView showGridLines="0" tabSelected="1" zoomScale="75" zoomScaleNormal="75" workbookViewId="0">
      <pane ySplit="1" topLeftCell="A2" activePane="bottomLeft" state="frozen"/>
      <selection pane="bottomLeft" activeCell="H13" sqref="H13"/>
    </sheetView>
  </sheetViews>
  <sheetFormatPr defaultRowHeight="15"/>
  <cols>
    <col min="1" max="1" width="4.28515625" style="25" customWidth="1"/>
    <col min="2" max="2" width="9.140625" style="25"/>
    <col min="3" max="3" width="14.42578125" style="25" customWidth="1"/>
    <col min="4" max="4" width="13.7109375" style="25" customWidth="1"/>
    <col min="5" max="5" width="13.5703125" style="25" customWidth="1"/>
    <col min="6" max="6" width="15.42578125" style="25" customWidth="1"/>
    <col min="7" max="7" width="10.85546875" style="25" customWidth="1"/>
    <col min="8" max="8" width="14.140625" style="25" customWidth="1"/>
    <col min="9" max="9" width="11.42578125" style="25" customWidth="1"/>
    <col min="10" max="10" width="12" style="25" customWidth="1"/>
    <col min="11" max="11" width="17.42578125" style="25" customWidth="1"/>
    <col min="12" max="12" width="15.140625" style="25" customWidth="1"/>
    <col min="13" max="13" width="27.140625" style="25" customWidth="1"/>
    <col min="14" max="14" width="29.140625" style="25" customWidth="1"/>
    <col min="15" max="15" width="21.5703125" style="25" customWidth="1"/>
    <col min="16" max="16" width="20" style="25" customWidth="1"/>
    <col min="17" max="17" width="8.140625" style="25" customWidth="1"/>
    <col min="18" max="18" width="14.140625" style="25" customWidth="1"/>
    <col min="19" max="19" width="23.28515625" style="26" hidden="1" customWidth="1"/>
    <col min="20" max="20" width="3.7109375" style="26" hidden="1" customWidth="1"/>
    <col min="21" max="21" width="18.28515625" style="25" customWidth="1"/>
    <col min="22" max="22" width="26" style="25" customWidth="1"/>
    <col min="23" max="23" width="24.28515625" style="25" customWidth="1"/>
    <col min="24" max="25" width="22.42578125" style="25" customWidth="1"/>
    <col min="26" max="16384" width="9.140625" style="25"/>
  </cols>
  <sheetData>
    <row r="1" spans="1:20" ht="65.25" customHeight="1" thickBot="1">
      <c r="A1" s="165"/>
      <c r="B1" s="166"/>
      <c r="C1" s="166"/>
      <c r="D1" s="166"/>
      <c r="E1" s="167" t="s">
        <v>95</v>
      </c>
      <c r="F1" s="168"/>
      <c r="G1" s="168"/>
      <c r="H1" s="168"/>
      <c r="I1" s="169"/>
      <c r="J1" s="23"/>
      <c r="K1" s="23"/>
      <c r="L1" s="24"/>
      <c r="M1" s="24"/>
    </row>
    <row r="2" spans="1:20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0" s="29" customFormat="1" ht="86.25" customHeight="1">
      <c r="A3" s="170" t="s">
        <v>97</v>
      </c>
      <c r="B3" s="170"/>
      <c r="C3" s="170"/>
      <c r="D3" s="170"/>
      <c r="E3" s="170"/>
      <c r="F3" s="170"/>
      <c r="G3" s="170"/>
      <c r="H3" s="170"/>
      <c r="I3" s="170"/>
      <c r="J3" s="27"/>
      <c r="K3" s="27"/>
      <c r="L3" s="24"/>
      <c r="M3" s="24"/>
      <c r="N3" s="28"/>
      <c r="O3" s="164"/>
      <c r="P3" s="164"/>
      <c r="Q3" s="164"/>
      <c r="S3" s="30"/>
      <c r="T3" s="30"/>
    </row>
    <row r="4" spans="1:20" ht="15.75">
      <c r="A4" s="170"/>
      <c r="B4" s="170"/>
      <c r="C4" s="170"/>
      <c r="D4" s="170"/>
      <c r="E4" s="170"/>
      <c r="F4" s="170"/>
      <c r="G4" s="170"/>
      <c r="H4" s="170"/>
      <c r="I4" s="170"/>
      <c r="J4" s="27"/>
      <c r="K4" s="27"/>
      <c r="L4" s="24"/>
      <c r="M4" s="24"/>
    </row>
    <row r="5" spans="1:20" ht="15.75">
      <c r="A5" s="31" t="s">
        <v>0</v>
      </c>
      <c r="B5" s="24"/>
      <c r="C5" s="32"/>
      <c r="D5" s="32"/>
      <c r="E5" s="32"/>
      <c r="F5" s="32"/>
      <c r="G5" s="32"/>
      <c r="H5" s="32"/>
      <c r="I5" s="32"/>
      <c r="K5" s="32"/>
      <c r="L5" s="33"/>
      <c r="M5" s="24"/>
    </row>
    <row r="6" spans="1:20" ht="19.5" customHeight="1">
      <c r="A6" s="171" t="s">
        <v>1</v>
      </c>
      <c r="B6" s="172"/>
      <c r="C6" s="173"/>
      <c r="D6" s="173"/>
      <c r="E6" s="173"/>
      <c r="F6" s="173"/>
      <c r="G6" s="173"/>
      <c r="H6" s="173"/>
      <c r="I6" s="173"/>
      <c r="J6" s="34"/>
      <c r="K6" s="34"/>
      <c r="L6" s="24"/>
      <c r="M6" s="24"/>
    </row>
    <row r="7" spans="1:20">
      <c r="A7" s="171" t="s">
        <v>2</v>
      </c>
      <c r="B7" s="172"/>
      <c r="C7" s="173"/>
      <c r="D7" s="173"/>
      <c r="E7" s="173"/>
      <c r="F7" s="173"/>
      <c r="G7" s="173"/>
      <c r="H7" s="173"/>
      <c r="I7" s="173"/>
      <c r="J7" s="34"/>
      <c r="K7" s="34"/>
      <c r="L7" s="24"/>
      <c r="M7" s="24"/>
    </row>
    <row r="8" spans="1:20">
      <c r="A8" s="171" t="s">
        <v>3</v>
      </c>
      <c r="B8" s="172"/>
      <c r="C8" s="173" t="s">
        <v>93</v>
      </c>
      <c r="D8" s="173"/>
      <c r="E8" s="173"/>
      <c r="F8" s="173"/>
      <c r="G8" s="173"/>
      <c r="H8" s="173"/>
      <c r="I8" s="173"/>
      <c r="J8" s="35"/>
      <c r="K8" s="34"/>
      <c r="L8" s="24"/>
      <c r="M8" s="24"/>
    </row>
    <row r="9" spans="1:20" ht="15" customHeight="1">
      <c r="A9" s="174"/>
      <c r="B9" s="172"/>
      <c r="C9" s="173"/>
      <c r="D9" s="173"/>
      <c r="E9" s="173"/>
      <c r="F9" s="173"/>
      <c r="G9" s="173"/>
      <c r="H9" s="173"/>
      <c r="I9" s="173"/>
      <c r="J9" s="34"/>
      <c r="K9" s="34"/>
      <c r="L9" s="24"/>
      <c r="M9" s="24"/>
    </row>
    <row r="10" spans="1:20" ht="19.5" customHeight="1">
      <c r="A10" s="36"/>
      <c r="B10" s="37"/>
      <c r="C10" s="34"/>
      <c r="D10" s="34"/>
      <c r="E10" s="34"/>
      <c r="F10" s="34"/>
      <c r="G10" s="34"/>
      <c r="H10" s="34"/>
      <c r="I10" s="34"/>
      <c r="J10" s="34"/>
      <c r="K10" s="34"/>
      <c r="L10" s="24"/>
      <c r="M10" s="24"/>
    </row>
    <row r="11" spans="1:20" ht="19.5" customHeight="1">
      <c r="A11" s="38" t="s">
        <v>41</v>
      </c>
      <c r="B11" s="39"/>
      <c r="C11" s="39"/>
      <c r="D11" s="39"/>
      <c r="E11" s="39"/>
      <c r="F11" s="39"/>
      <c r="G11" s="39"/>
      <c r="H11" s="39"/>
      <c r="I11" s="39"/>
      <c r="J11" s="34"/>
      <c r="K11" s="34"/>
      <c r="L11" s="24"/>
      <c r="M11" s="24"/>
    </row>
    <row r="12" spans="1:20" ht="19.5" customHeight="1">
      <c r="A12" s="159" t="s">
        <v>40</v>
      </c>
      <c r="B12" s="160"/>
      <c r="C12" s="161"/>
      <c r="D12" s="162" t="s">
        <v>39</v>
      </c>
      <c r="E12" s="163"/>
      <c r="F12" s="14" t="s">
        <v>38</v>
      </c>
      <c r="G12" s="14" t="s">
        <v>19</v>
      </c>
      <c r="H12" s="15"/>
      <c r="I12" s="9" t="s">
        <v>91</v>
      </c>
      <c r="J12" s="34"/>
      <c r="K12" s="34"/>
      <c r="M12" s="24"/>
    </row>
    <row r="13" spans="1:20" ht="19.5" customHeight="1">
      <c r="A13" s="40" t="s">
        <v>37</v>
      </c>
      <c r="B13" s="41">
        <v>0</v>
      </c>
      <c r="C13" s="42" t="s">
        <v>79</v>
      </c>
      <c r="D13" s="43">
        <v>1.7430000000000001</v>
      </c>
      <c r="E13" s="43">
        <v>1.627</v>
      </c>
      <c r="F13" s="8">
        <f t="shared" ref="F13:F18" si="0">IF(OR(D13="",E13=""),"",AVERAGE(D13:E13)/AVERAGE($D$13:$E$13))</f>
        <v>1</v>
      </c>
      <c r="G13" s="7">
        <f t="shared" ref="G13:G18" si="1">IF(OR(D13="",E13=""),"",IF(D13=E13,"0,00%",STDEV(D13:E13)/AVERAGE(D13:E13)))</f>
        <v>4.8679161197412217E-2</v>
      </c>
      <c r="H13" s="16"/>
      <c r="I13" s="10"/>
      <c r="J13" s="34"/>
      <c r="K13" s="34"/>
      <c r="M13" s="24"/>
    </row>
    <row r="14" spans="1:20" ht="19.5" customHeight="1">
      <c r="A14" s="44" t="s">
        <v>36</v>
      </c>
      <c r="B14" s="45">
        <v>2.5000000000000001E-2</v>
      </c>
      <c r="C14" s="42" t="s">
        <v>79</v>
      </c>
      <c r="D14" s="46">
        <v>1.5189999999999999</v>
      </c>
      <c r="E14" s="46">
        <v>1.4630000000000001</v>
      </c>
      <c r="F14" s="8">
        <f t="shared" si="0"/>
        <v>0.88486646884273001</v>
      </c>
      <c r="G14" s="7">
        <f t="shared" si="1"/>
        <v>2.6558001171325646E-2</v>
      </c>
      <c r="H14" s="16"/>
      <c r="I14" s="10">
        <f>LN(B14)</f>
        <v>-3.6888794541139363</v>
      </c>
      <c r="J14" s="34"/>
      <c r="K14" s="34"/>
      <c r="M14" s="24"/>
    </row>
    <row r="15" spans="1:20" ht="19.5" customHeight="1">
      <c r="A15" s="47" t="s">
        <v>35</v>
      </c>
      <c r="B15" s="45">
        <v>0.05</v>
      </c>
      <c r="C15" s="42" t="s">
        <v>79</v>
      </c>
      <c r="D15" s="43">
        <v>1.1930000000000001</v>
      </c>
      <c r="E15" s="43">
        <v>1.147</v>
      </c>
      <c r="F15" s="8">
        <f t="shared" si="0"/>
        <v>0.69436201780415419</v>
      </c>
      <c r="G15" s="7">
        <f t="shared" si="1"/>
        <v>2.7800779431266E-2</v>
      </c>
      <c r="H15" s="16"/>
      <c r="I15" s="10">
        <f>LN(B15)</f>
        <v>-2.9957322735539909</v>
      </c>
      <c r="J15" s="34"/>
      <c r="K15" s="34"/>
      <c r="M15" s="24"/>
    </row>
    <row r="16" spans="1:20" ht="19.5" customHeight="1">
      <c r="A16" s="47" t="s">
        <v>34</v>
      </c>
      <c r="B16" s="48">
        <v>0.1</v>
      </c>
      <c r="C16" s="42" t="s">
        <v>79</v>
      </c>
      <c r="D16" s="49">
        <v>0.95599999999999996</v>
      </c>
      <c r="E16" s="49">
        <v>0.91400000000000003</v>
      </c>
      <c r="F16" s="8">
        <f t="shared" si="0"/>
        <v>0.55489614243323448</v>
      </c>
      <c r="G16" s="7">
        <f t="shared" si="1"/>
        <v>3.1763085358112238E-2</v>
      </c>
      <c r="H16" s="16"/>
      <c r="I16" s="10">
        <f>LN(B16)</f>
        <v>-2.3025850929940455</v>
      </c>
      <c r="J16" s="34"/>
      <c r="K16" s="34"/>
      <c r="M16" s="24"/>
    </row>
    <row r="17" spans="1:20" ht="19.5" customHeight="1">
      <c r="A17" s="47" t="s">
        <v>33</v>
      </c>
      <c r="B17" s="48">
        <v>0.25</v>
      </c>
      <c r="C17" s="42" t="s">
        <v>79</v>
      </c>
      <c r="D17" s="49">
        <v>0.64600000000000002</v>
      </c>
      <c r="E17" s="49">
        <v>0.59299999999999997</v>
      </c>
      <c r="F17" s="8">
        <f t="shared" si="0"/>
        <v>0.36765578635014834</v>
      </c>
      <c r="G17" s="7">
        <f t="shared" si="1"/>
        <v>6.0495011142674832E-2</v>
      </c>
      <c r="H17" s="16"/>
      <c r="I17" s="10">
        <f>LN(B17)</f>
        <v>-1.3862943611198906</v>
      </c>
      <c r="J17" s="34"/>
      <c r="K17" s="34"/>
      <c r="M17" s="24"/>
    </row>
    <row r="18" spans="1:20" ht="19.5" customHeight="1">
      <c r="A18" s="47" t="s">
        <v>32</v>
      </c>
      <c r="B18" s="48">
        <v>0.75</v>
      </c>
      <c r="C18" s="42" t="s">
        <v>79</v>
      </c>
      <c r="D18" s="49">
        <v>0.31</v>
      </c>
      <c r="E18" s="49">
        <v>0.29399999999999998</v>
      </c>
      <c r="F18" s="8">
        <f t="shared" si="0"/>
        <v>0.17922848664688426</v>
      </c>
      <c r="G18" s="7">
        <f t="shared" si="1"/>
        <v>3.7462610923790635E-2</v>
      </c>
      <c r="H18" s="16"/>
      <c r="I18" s="10">
        <f>LN(B18)</f>
        <v>-0.2876820724517809</v>
      </c>
      <c r="J18" s="34"/>
      <c r="K18" s="34"/>
      <c r="M18" s="24"/>
    </row>
    <row r="19" spans="1:20" ht="19.5" customHeight="1">
      <c r="A19" s="5"/>
      <c r="B19" s="13"/>
      <c r="C19" s="12"/>
      <c r="D19" s="12"/>
      <c r="E19" s="12"/>
      <c r="F19" s="12"/>
      <c r="G19" s="12"/>
      <c r="H19" s="34"/>
      <c r="I19" s="34"/>
      <c r="J19" s="34"/>
      <c r="K19" s="34"/>
      <c r="L19" s="24"/>
      <c r="M19" s="24"/>
    </row>
    <row r="20" spans="1:20" ht="19.5" customHeight="1">
      <c r="A20" s="11"/>
      <c r="B20" s="11"/>
      <c r="C20" s="11"/>
      <c r="D20" s="11"/>
      <c r="E20" s="6" t="s">
        <v>31</v>
      </c>
      <c r="F20" s="17">
        <f>IF(AND(0.5&lt;=F14,0.5&gt;F15),$F$24,IF(AND(0.5&lt;=F15,0.5&gt;F16),$F$25,IF(AND(0.5&lt;F16,0.5&gt;F17),$F$26,"не определено")))</f>
        <v>0.13081881431733694</v>
      </c>
      <c r="G20" s="11"/>
      <c r="J20" s="34"/>
      <c r="K20" s="34"/>
      <c r="L20" s="24"/>
      <c r="M20" s="24"/>
    </row>
    <row r="21" spans="1:20" ht="18" customHeight="1">
      <c r="A21" s="11"/>
      <c r="B21" s="11"/>
      <c r="C21" s="11"/>
      <c r="D21" s="11"/>
      <c r="E21" s="6"/>
      <c r="F21" s="17"/>
      <c r="G21" s="11"/>
      <c r="J21" s="34"/>
      <c r="K21" s="34"/>
      <c r="L21" s="24"/>
      <c r="M21" s="24"/>
    </row>
    <row r="22" spans="1:20" ht="45.75" hidden="1" customHeight="1">
      <c r="B22" s="50"/>
      <c r="C22" s="51" t="s">
        <v>30</v>
      </c>
      <c r="D22" s="52" t="s">
        <v>29</v>
      </c>
      <c r="E22" s="52" t="s">
        <v>28</v>
      </c>
      <c r="F22" s="52" t="s">
        <v>27</v>
      </c>
      <c r="G22" s="53"/>
      <c r="I22" s="53"/>
      <c r="J22" s="34"/>
      <c r="K22" s="34"/>
      <c r="L22" s="24"/>
      <c r="M22" s="24"/>
      <c r="S22" s="54" t="s">
        <v>89</v>
      </c>
      <c r="T22" s="55">
        <v>2.25</v>
      </c>
    </row>
    <row r="23" spans="1:20" ht="51" hidden="1" customHeight="1">
      <c r="B23" s="52" t="s">
        <v>26</v>
      </c>
      <c r="C23" s="56">
        <f>SLOPE(F14:F17,I14:I17)</f>
        <v>-0.22165884480858133</v>
      </c>
      <c r="D23" s="56">
        <f>INTERCEPT(F14:F17,I14:I17)</f>
        <v>5.060108586112344E-2</v>
      </c>
      <c r="E23" s="56">
        <f>SQRT(-CORREL(F14:F17,I14:I17))</f>
        <v>0.99857034223355812</v>
      </c>
      <c r="F23" s="56">
        <f>EXP((0.5-D23)/C23)</f>
        <v>0.1316728207884211</v>
      </c>
      <c r="G23" s="57"/>
      <c r="I23" s="57"/>
      <c r="J23" s="34"/>
      <c r="K23" s="34"/>
      <c r="L23" s="24"/>
      <c r="M23" s="24"/>
      <c r="S23" s="54" t="s">
        <v>89</v>
      </c>
      <c r="T23" s="55">
        <v>3.25</v>
      </c>
    </row>
    <row r="24" spans="1:20" ht="60.75" hidden="1" customHeight="1">
      <c r="B24" s="51" t="s">
        <v>25</v>
      </c>
      <c r="C24" s="56">
        <f>SLOPE(F14:F15,I14:I15)</f>
        <v>-0.27483982678062763</v>
      </c>
      <c r="D24" s="56">
        <f>INTERCEPT(F14:F15,I14:I15)</f>
        <v>-0.12898452134056049</v>
      </c>
      <c r="E24" s="56">
        <f>CORREL(F14:F15,I14:I15)</f>
        <v>-1</v>
      </c>
      <c r="F24" s="56">
        <f>EXP((0.5-D24)/C24)</f>
        <v>0.10141346533385383</v>
      </c>
      <c r="G24" s="57"/>
      <c r="I24" s="57"/>
      <c r="J24" s="34"/>
      <c r="K24" s="34"/>
      <c r="L24" s="24"/>
      <c r="M24" s="24"/>
      <c r="S24" s="54" t="s">
        <v>89</v>
      </c>
      <c r="T24" s="55">
        <v>4.25</v>
      </c>
    </row>
    <row r="25" spans="1:20" ht="62.25" hidden="1" customHeight="1">
      <c r="B25" s="51" t="s">
        <v>24</v>
      </c>
      <c r="C25" s="56">
        <f>SLOPE(F15:F16,I15:I16)</f>
        <v>-0.20120672677086404</v>
      </c>
      <c r="D25" s="56">
        <f>INTERCEPT(F15:F16,I15:I16)</f>
        <v>9.1600532760517051E-2</v>
      </c>
      <c r="E25" s="56">
        <f>CORREL(F15:F16,I15:I16)</f>
        <v>-1</v>
      </c>
      <c r="F25" s="56">
        <f>EXP((0.5-D25)/C25)</f>
        <v>0.13136828497912276</v>
      </c>
      <c r="G25" s="57"/>
      <c r="I25" s="57"/>
      <c r="J25" s="34"/>
      <c r="K25" s="34"/>
      <c r="L25" s="24"/>
      <c r="M25" s="24"/>
      <c r="S25" s="54" t="s">
        <v>89</v>
      </c>
      <c r="T25" s="55">
        <v>5.25</v>
      </c>
    </row>
    <row r="26" spans="1:20" ht="85.5" hidden="1" customHeight="1">
      <c r="B26" s="58" t="s">
        <v>23</v>
      </c>
      <c r="C26" s="56">
        <f>SLOPE(F16:F17,I16:I17)</f>
        <v>-0.20434601111822887</v>
      </c>
      <c r="D26" s="56">
        <f>INTERCEPT(F16:F17,I16:I17)</f>
        <v>8.4372063419605181E-2</v>
      </c>
      <c r="E26" s="56">
        <f>CORREL(F16:F17,I16:I17)</f>
        <v>-0.99999999999999989</v>
      </c>
      <c r="F26" s="56">
        <f>EXP((0.5-D26)/C26)</f>
        <v>0.13081881431733694</v>
      </c>
      <c r="G26" s="57"/>
      <c r="I26" s="57"/>
      <c r="J26" s="34"/>
      <c r="K26" s="34"/>
      <c r="L26" s="24"/>
      <c r="M26" s="24"/>
      <c r="S26" s="54" t="s">
        <v>89</v>
      </c>
      <c r="T26" s="55">
        <v>6.25</v>
      </c>
    </row>
    <row r="27" spans="1:20" ht="75" hidden="1" customHeight="1">
      <c r="A27" s="36"/>
      <c r="B27" s="58" t="s">
        <v>22</v>
      </c>
      <c r="C27" s="56">
        <f>SLOPE(F17:F18,I17:I18)</f>
        <v>-0.17151391955728243</v>
      </c>
      <c r="D27" s="56">
        <f>INTERCEPT(F17:F18,I17:I18)</f>
        <v>0.12988700681431717</v>
      </c>
      <c r="E27" s="56">
        <f>CORREL(F17:F18,I17:I18)</f>
        <v>-1.0000000000000002</v>
      </c>
      <c r="F27" s="56">
        <f>EXP((0.5-D27)/C27)</f>
        <v>0.1155654653150113</v>
      </c>
      <c r="G27" s="57"/>
      <c r="I27" s="57"/>
      <c r="J27" s="34"/>
      <c r="K27" s="34"/>
      <c r="L27" s="24"/>
      <c r="M27" s="24"/>
      <c r="S27" s="54" t="s">
        <v>89</v>
      </c>
      <c r="T27" s="55">
        <v>7.25</v>
      </c>
    </row>
    <row r="28" spans="1:20" s="29" customFormat="1" ht="15.75">
      <c r="A28" s="31" t="s">
        <v>80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20" ht="56.25" customHeight="1">
      <c r="A29" s="59" t="s">
        <v>4</v>
      </c>
      <c r="B29" s="175" t="s">
        <v>5</v>
      </c>
      <c r="C29" s="176"/>
      <c r="D29" s="175" t="s">
        <v>14</v>
      </c>
      <c r="E29" s="176"/>
      <c r="F29" s="60" t="s">
        <v>21</v>
      </c>
      <c r="G29" s="4" t="s">
        <v>20</v>
      </c>
      <c r="H29" s="3" t="s">
        <v>19</v>
      </c>
      <c r="I29" s="22" t="s">
        <v>7</v>
      </c>
      <c r="J29" s="1" t="s">
        <v>6</v>
      </c>
      <c r="K29" s="21" t="s">
        <v>8</v>
      </c>
      <c r="L29" s="1" t="s">
        <v>9</v>
      </c>
      <c r="M29" s="21" t="s">
        <v>10</v>
      </c>
      <c r="N29" s="19" t="s">
        <v>96</v>
      </c>
      <c r="O29" s="61" t="s">
        <v>11</v>
      </c>
      <c r="S29" s="62" t="s">
        <v>16</v>
      </c>
      <c r="T29" s="62" t="s">
        <v>6</v>
      </c>
    </row>
    <row r="30" spans="1:20" ht="17.100000000000001" customHeight="1">
      <c r="A30" s="145">
        <v>1</v>
      </c>
      <c r="B30" s="147"/>
      <c r="C30" s="148"/>
      <c r="D30" s="150" t="s">
        <v>18</v>
      </c>
      <c r="E30" s="151"/>
      <c r="F30" s="63">
        <v>1.74</v>
      </c>
      <c r="G30" s="2">
        <f>IF(F30="","",IF((F30/AVERAGE($D$13:$E$13))=0,"",F30/AVERAGE($D$13:$E$13)))</f>
        <v>1.032640949554896</v>
      </c>
      <c r="H30" s="154">
        <f>IF(OR(F30="",F31=""),"",STDEV(F30:F31)/AVERAGE(F30:F31))</f>
        <v>4.8598404205261042E-3</v>
      </c>
      <c r="I30" s="18">
        <f>IF(G30="","",IF(G30&gt;$F$15,EXP((G30-$D$24)/$C$24),IF(G30&gt;$F$16,EXP((G30-$D$25)/$C$25),IF(G30&gt;$F$17,EXP((G30-$D$26)/$C$26),EXP((G30-$D$27)/$C$27)))))</f>
        <v>1.4602619188638408E-2</v>
      </c>
      <c r="J30" s="156">
        <f>IF(D30="Молоко, сухое молоко, смеси (метод экстракции)",0.2,IF(D30="Молоко, молочные смеси (прямой метод)",1,IF(D30="Сгущенное молоко",0.4,IF(D30="Масло 50%",6.7,IF(D30="Масло 65, 67%",6,IF(D30="Масло 70%",5.7,IF(D30="Масло 72,5, 75, 78%",5.5,IF(D30="Масло 82,5, 84%",5.2,IF(D30="Творог",2,IF(D30="Сыр",1,IF(D30="Яйца, яичный порошок",1,IF(D30="Мороженое, коктейли",0.2,IF(D30="Йогурт с наполнителями",0.4,IF(D30="Йогурт, сыворотка, кисломол. продукты",0.4,IF(D30="Мясо, готовые мясные продукты",0.25,IF(D30="Рыба, жиры, креветки, субпродукты, консервы",0.25,IF(D30="Мед",1,)))))))))))))))))</f>
        <v>1</v>
      </c>
      <c r="K30" s="20">
        <f>(I30/1000)*J30</f>
        <v>1.4602619188638408E-5</v>
      </c>
      <c r="L30" s="138">
        <f>AVERAGE(K30:K31)</f>
        <v>1.4415857470868534E-5</v>
      </c>
      <c r="M30" s="140" t="str">
        <f>IF(AND(D30="Молоко, сухое молоко, смеси (метод экстракции)",L30&lt;=0.00001),"&lt;",IF(AND(D30="Молоко, молочные смеси (прямой метод)",L30&lt;=0.000025),"&lt;",IF(AND(D30="Сгущенное молоко",L30&lt;=0.00002),"&lt;",IF(AND(D30="Масло 50%",L30&lt;=0.00013),"&lt;",IF(AND(D30="Масло 65, 67%",L30&lt;=0.00013),"&lt;",IF(AND(D30="Масло 70%",L30&lt;=0.00013),"&lt;",IF(AND(D30="Масло 72,5, 75, 78%",L30&lt;=0.00013),"&lt;",IF(AND(D30="Масло 82,5, 84%",L30&lt;=0.00013),"&lt;",IF(AND(D30="Творог",L30&lt;=0.0001),"&lt;",IF(AND(D30="Сыр",L30&lt;=0.000025),"&lt;",IF(AND(D30="Яйца, яичный порошок",L30&lt;=0.00005),"&lt;",IF(AND(D30="Мороженое, коктейли",L30&lt;=0.00001),"&lt;",IF(AND(D30="Йогурт с наполнителями",L30&lt;=0.0001),"&lt;",IF(AND(D30="Мясо, готовые мясные продукты",L30&lt;=0.000013),"&lt;",IF(AND(D30="Рыба, жиры, креветки, субпродукты, консервы",L30&lt;=0.000013),"&lt;",IF(AND(D30="Мед",L30&lt;=0.000075),"&lt;",IF(AND(D30="Йогурт, сыворотка, кисломол. продукты",L30&lt;=0.00002),"&lt;","&gt;")))))))))))))))))</f>
        <v>&lt;</v>
      </c>
      <c r="N30" s="142" t="str">
        <f>IF(L30&lt;0.0003,"Соответствует","Не соответствует")</f>
        <v>Соответствует</v>
      </c>
      <c r="O30" s="143"/>
      <c r="S30" s="64" t="s">
        <v>81</v>
      </c>
      <c r="T30" s="62">
        <v>0.2</v>
      </c>
    </row>
    <row r="31" spans="1:20" ht="17.100000000000001" customHeight="1">
      <c r="A31" s="146"/>
      <c r="B31" s="149"/>
      <c r="C31" s="144"/>
      <c r="D31" s="152"/>
      <c r="E31" s="153"/>
      <c r="F31" s="137">
        <v>1.752</v>
      </c>
      <c r="G31" s="2">
        <f t="shared" ref="G31:G94" si="2">IF(F31="","",IF((F31/AVERAGE($D$13:$E$13))=0,"",F31/AVERAGE($D$13:$E$13)))</f>
        <v>1.0397626112759644</v>
      </c>
      <c r="H31" s="155"/>
      <c r="I31" s="18">
        <f t="shared" ref="I31:I94" si="3">IF(G31="","",IF(G31&gt;$F$15,EXP((G31-$D$24)/$C$24),IF(G31&gt;$F$16,EXP((G31-$D$25)/$C$25),IF(G31&gt;$F$17,EXP((G31-$D$26)/$C$26),EXP((G31-$D$27)/$C$27)))))</f>
        <v>1.4229095753098659E-2</v>
      </c>
      <c r="J31" s="157"/>
      <c r="K31" s="20">
        <f>(I31/1000)*J30</f>
        <v>1.4229095753098659E-5</v>
      </c>
      <c r="L31" s="139"/>
      <c r="M31" s="141"/>
      <c r="N31" s="142"/>
      <c r="O31" s="144"/>
      <c r="S31" s="65" t="s">
        <v>83</v>
      </c>
      <c r="T31" s="62">
        <v>1</v>
      </c>
    </row>
    <row r="32" spans="1:20" ht="17.100000000000001" customHeight="1">
      <c r="A32" s="145">
        <v>2</v>
      </c>
      <c r="B32" s="147"/>
      <c r="C32" s="148"/>
      <c r="D32" s="150" t="s">
        <v>82</v>
      </c>
      <c r="E32" s="151"/>
      <c r="F32" s="63">
        <v>1.744</v>
      </c>
      <c r="G32" s="2">
        <f t="shared" si="2"/>
        <v>1.0350148367952521</v>
      </c>
      <c r="H32" s="154">
        <f>IF(OR(F32="",F33=""),"",STDEV(F32:F33)/AVERAGE(F32:F33))</f>
        <v>2.0301658948795073E-3</v>
      </c>
      <c r="I32" s="18">
        <f t="shared" si="3"/>
        <v>1.4477034424761432E-2</v>
      </c>
      <c r="J32" s="156">
        <f t="shared" ref="J32" si="4">IF(D32="Молоко, сухое молоко, смеси (метод экстракции)",0.2,IF(D32="Молоко, молочные смеси (прямой метод)",1,IF(D32="Сгущенное молоко",0.4,IF(D32="Масло 50%",6.7,IF(D32="Масло 65, 67%",6,IF(D32="Масло 70%",5.7,IF(D32="Масло 72,5, 75, 78%",5.5,IF(D32="Масло 82,5, 84%",5.2,IF(D32="Творог",2,IF(D32="Сыр",1,IF(D32="Яйца, яичный порошок",1,IF(D32="Мороженое, коктейли",0.2,IF(D32="Йогурт с наполнителями",0.4,IF(D32="Йогурт, сыворотка, кисломол. продукты",0.4,IF(D32="Мясо, готовые мясные продукты",0.25,IF(D32="Рыба, жиры, креветки, субпродукты, консервы",0.25,IF(D32="Мед",1,)))))))))))))))))</f>
        <v>0.2</v>
      </c>
      <c r="K32" s="20">
        <f t="shared" ref="K32:K94" si="5">(I32/1000)*J32</f>
        <v>2.8954068849522868E-6</v>
      </c>
      <c r="L32" s="138">
        <f t="shared" ref="L32" si="6">AVERAGE(K32:K33)</f>
        <v>2.9111219658071639E-6</v>
      </c>
      <c r="M32" s="140" t="str">
        <f t="shared" ref="M32" si="7">IF(AND(D32="Молоко, сухое молоко, смеси (метод экстракции)",L32&lt;=0.00001),"&lt;",IF(AND(D32="Молоко, молочные смеси (прямой метод)",L32&lt;=0.000025),"&lt;",IF(AND(D32="Сгущенное молоко",L32&lt;=0.00002),"&lt;",IF(AND(D32="Масло 50%",L32&lt;=0.00013),"&lt;",IF(AND(D32="Масло 65, 67%",L32&lt;=0.00013),"&lt;",IF(AND(D32="Масло 70%",L32&lt;=0.00013),"&lt;",IF(AND(D32="Масло 72,5, 75, 78%",L32&lt;=0.00013),"&lt;",IF(AND(D32="Масло 82,5, 84%",L32&lt;=0.00013),"&lt;",IF(AND(D32="Творог",L32&lt;=0.0001),"&lt;",IF(AND(D32="Сыр",L32&lt;=0.000025),"&lt;",IF(AND(D32="Яйца, яичный порошок",L32&lt;=0.00005),"&lt;",IF(AND(D32="Мороженое, коктейли",L32&lt;=0.00001),"&lt;",IF(AND(D32="Йогурт с наполнителями",L32&lt;=0.0001),"&lt;",IF(AND(D32="Мясо, готовые мясные продукты",L32&lt;=0.000013),"&lt;",IF(AND(D32="Рыба, жиры, креветки, субпродукты, консервы",L32&lt;=0.000013),"&lt;",IF(AND(D32="Мед",L32&lt;=0.000075),"&lt;",IF(AND(D32="Йогурт, сыворотка, кисломол. продукты",L32&lt;=0.00002),"&lt;","&gt;")))))))))))))))))</f>
        <v>&lt;</v>
      </c>
      <c r="N32" s="142" t="str">
        <f t="shared" ref="N32" si="8">IF(L32&lt;0.0003,"Соответствует","Не соответствует")</f>
        <v>Соответствует</v>
      </c>
      <c r="O32" s="143"/>
      <c r="S32" s="62" t="s">
        <v>15</v>
      </c>
      <c r="T32" s="62">
        <v>0.4</v>
      </c>
    </row>
    <row r="33" spans="1:20" ht="17.100000000000001" customHeight="1">
      <c r="A33" s="146"/>
      <c r="B33" s="149"/>
      <c r="C33" s="144"/>
      <c r="D33" s="152"/>
      <c r="E33" s="153"/>
      <c r="F33" s="63">
        <v>1.7390000000000001</v>
      </c>
      <c r="G33" s="2">
        <f t="shared" si="2"/>
        <v>1.0320474777448072</v>
      </c>
      <c r="H33" s="155"/>
      <c r="I33" s="18">
        <f t="shared" si="3"/>
        <v>1.4634185233310205E-2</v>
      </c>
      <c r="J33" s="157"/>
      <c r="K33" s="20">
        <f>(I33/1000)*J32</f>
        <v>2.9268370466620414E-6</v>
      </c>
      <c r="L33" s="139"/>
      <c r="M33" s="141"/>
      <c r="N33" s="142"/>
      <c r="O33" s="144"/>
      <c r="S33" s="62" t="s">
        <v>84</v>
      </c>
      <c r="T33" s="62">
        <v>6.7</v>
      </c>
    </row>
    <row r="34" spans="1:20" ht="17.100000000000001" customHeight="1">
      <c r="A34" s="145">
        <v>3</v>
      </c>
      <c r="B34" s="147"/>
      <c r="C34" s="148"/>
      <c r="D34" s="150" t="s">
        <v>78</v>
      </c>
      <c r="E34" s="151"/>
      <c r="F34" s="63">
        <v>1.4370000000000001</v>
      </c>
      <c r="G34" s="2">
        <f t="shared" si="2"/>
        <v>0.85281899109792281</v>
      </c>
      <c r="H34" s="154">
        <f>IF(OR(F34="",F35=""),"",STDEV(F34:F35)/AVERAGE(F34:F35))</f>
        <v>4.4425556933186819E-3</v>
      </c>
      <c r="I34" s="18">
        <f t="shared" si="3"/>
        <v>2.8091864742129585E-2</v>
      </c>
      <c r="J34" s="156">
        <f t="shared" ref="J34" si="9">IF(D34="Молоко, сухое молоко, смеси (метод экстракции)",0.2,IF(D34="Молоко, молочные смеси (прямой метод)",1,IF(D34="Сгущенное молоко",0.4,IF(D34="Масло 50%",6.7,IF(D34="Масло 65, 67%",6,IF(D34="Масло 70%",5.7,IF(D34="Масло 72,5, 75, 78%",5.5,IF(D34="Масло 82,5, 84%",5.2,IF(D34="Творог",2,IF(D34="Сыр",1,IF(D34="Яйца, яичный порошок",1,IF(D34="Мороженое, коктейли",0.2,IF(D34="Йогурт с наполнителями",0.4,IF(D34="Йогурт, сыворотка, кисломол. продукты",0.4,IF(D34="Мясо, готовые мясные продукты",0.25,IF(D34="Рыба, жиры, креветки, субпродукты, консервы",0.25,IF(D34="Мед",1,)))))))))))))))))</f>
        <v>0.25</v>
      </c>
      <c r="K34" s="20">
        <f t="shared" si="5"/>
        <v>7.0229661855323958E-6</v>
      </c>
      <c r="L34" s="138">
        <f t="shared" ref="L34" si="10">AVERAGE(K34:K35)</f>
        <v>7.091875892132177E-6</v>
      </c>
      <c r="M34" s="140" t="str">
        <f t="shared" ref="M34" si="11">IF(AND(D34="Молоко, сухое молоко, смеси (метод экстракции)",L34&lt;=0.00001),"&lt;",IF(AND(D34="Молоко, молочные смеси (прямой метод)",L34&lt;=0.000025),"&lt;",IF(AND(D34="Сгущенное молоко",L34&lt;=0.00002),"&lt;",IF(AND(D34="Масло 50%",L34&lt;=0.00013),"&lt;",IF(AND(D34="Масло 65, 67%",L34&lt;=0.00013),"&lt;",IF(AND(D34="Масло 70%",L34&lt;=0.00013),"&lt;",IF(AND(D34="Масло 72,5, 75, 78%",L34&lt;=0.00013),"&lt;",IF(AND(D34="Масло 82,5, 84%",L34&lt;=0.00013),"&lt;",IF(AND(D34="Творог",L34&lt;=0.0001),"&lt;",IF(AND(D34="Сыр",L34&lt;=0.000025),"&lt;",IF(AND(D34="Яйца, яичный порошок",L34&lt;=0.00005),"&lt;",IF(AND(D34="Мороженое, коктейли",L34&lt;=0.00001),"&lt;",IF(AND(D34="Йогурт с наполнителями",L34&lt;=0.0001),"&lt;",IF(AND(D34="Мясо, готовые мясные продукты",L34&lt;=0.000013),"&lt;",IF(AND(D34="Рыба, жиры, креветки, субпродукты, консервы",L34&lt;=0.000013),"&lt;",IF(AND(D34="Мед",L34&lt;=0.000075),"&lt;",IF(AND(D34="Йогурт, сыворотка, кисломол. продукты",L34&lt;=0.00002),"&lt;","&gt;")))))))))))))))))</f>
        <v>&lt;</v>
      </c>
      <c r="N34" s="142" t="str">
        <f t="shared" ref="N34" si="12">IF(L34&lt;0.0003,"Соответствует","Не соответствует")</f>
        <v>Соответствует</v>
      </c>
      <c r="O34" s="143"/>
      <c r="S34" s="62" t="s">
        <v>85</v>
      </c>
      <c r="T34" s="62">
        <v>6</v>
      </c>
    </row>
    <row r="35" spans="1:20" ht="17.100000000000001" customHeight="1">
      <c r="A35" s="146"/>
      <c r="B35" s="149"/>
      <c r="C35" s="144"/>
      <c r="D35" s="152"/>
      <c r="E35" s="153"/>
      <c r="F35" s="63">
        <v>1.4279999999999999</v>
      </c>
      <c r="G35" s="2">
        <f t="shared" si="2"/>
        <v>0.84747774480712157</v>
      </c>
      <c r="H35" s="155"/>
      <c r="I35" s="18">
        <f t="shared" si="3"/>
        <v>2.8643142394927833E-2</v>
      </c>
      <c r="J35" s="157"/>
      <c r="K35" s="20">
        <f>(I35/1000)*J34</f>
        <v>7.1607855987319582E-6</v>
      </c>
      <c r="L35" s="139"/>
      <c r="M35" s="141"/>
      <c r="N35" s="142"/>
      <c r="O35" s="144"/>
      <c r="S35" s="62" t="s">
        <v>86</v>
      </c>
      <c r="T35" s="62">
        <v>5.7</v>
      </c>
    </row>
    <row r="36" spans="1:20" ht="17.100000000000001" customHeight="1">
      <c r="A36" s="145">
        <v>4</v>
      </c>
      <c r="B36" s="147"/>
      <c r="C36" s="148"/>
      <c r="D36" s="150" t="s">
        <v>89</v>
      </c>
      <c r="E36" s="151"/>
      <c r="F36" s="63">
        <v>1.415</v>
      </c>
      <c r="G36" s="2">
        <f t="shared" si="2"/>
        <v>0.83976261127596441</v>
      </c>
      <c r="H36" s="154">
        <f>IF(OR(F36="",F37=""),"",STDEV(F36:F37)/AVERAGE(F36:F37))</f>
        <v>1.497578781192775E-3</v>
      </c>
      <c r="I36" s="18">
        <f t="shared" si="3"/>
        <v>2.9458586739791397E-2</v>
      </c>
      <c r="J36" s="156">
        <f t="shared" ref="J36" si="13">IF(D36="Молоко, сухое молоко, смеси (метод экстракции)",0.2,IF(D36="Молоко, молочные смеси (прямой метод)",1,IF(D36="Сгущенное молоко",0.4,IF(D36="Масло 50%",6.7,IF(D36="Масло 65, 67%",6,IF(D36="Масло 70%",5.7,IF(D36="Масло 72,5, 75, 78%",5.5,IF(D36="Масло 82,5, 84%",5.2,IF(D36="Творог",2,IF(D36="Сыр",1,IF(D36="Яйца, яичный порошок",1,IF(D36="Мороженое, коктейли",0.2,IF(D36="Йогурт с наполнителями",0.4,IF(D36="Йогурт, сыворотка, кисломол. продукты",0.4,IF(D36="Мясо, готовые мясные продукты",0.25,IF(D36="Рыба, жиры, креветки, субпродукты, консервы",0.25,IF(D36="Мед",1,)))))))))))))))))</f>
        <v>0.25</v>
      </c>
      <c r="K36" s="20">
        <f t="shared" si="5"/>
        <v>7.3646466849478495E-6</v>
      </c>
      <c r="L36" s="138">
        <f t="shared" ref="L36" si="14">AVERAGE(K36:K37)</f>
        <v>7.3408696508014762E-6</v>
      </c>
      <c r="M36" s="140" t="str">
        <f t="shared" ref="M36" si="15">IF(AND(D36="Молоко, сухое молоко, смеси (метод экстракции)",L36&lt;=0.00001),"&lt;",IF(AND(D36="Молоко, молочные смеси (прямой метод)",L36&lt;=0.000025),"&lt;",IF(AND(D36="Сгущенное молоко",L36&lt;=0.00002),"&lt;",IF(AND(D36="Масло 50%",L36&lt;=0.00013),"&lt;",IF(AND(D36="Масло 65, 67%",L36&lt;=0.00013),"&lt;",IF(AND(D36="Масло 70%",L36&lt;=0.00013),"&lt;",IF(AND(D36="Масло 72,5, 75, 78%",L36&lt;=0.00013),"&lt;",IF(AND(D36="Масло 82,5, 84%",L36&lt;=0.00013),"&lt;",IF(AND(D36="Творог",L36&lt;=0.0001),"&lt;",IF(AND(D36="Сыр",L36&lt;=0.000025),"&lt;",IF(AND(D36="Яйца, яичный порошок",L36&lt;=0.00005),"&lt;",IF(AND(D36="Мороженое, коктейли",L36&lt;=0.00001),"&lt;",IF(AND(D36="Йогурт с наполнителями",L36&lt;=0.0001),"&lt;",IF(AND(D36="Мясо, готовые мясные продукты",L36&lt;=0.000013),"&lt;",IF(AND(D36="Рыба, жиры, креветки, субпродукты, консервы",L36&lt;=0.000013),"&lt;",IF(AND(D36="Мед",L36&lt;=0.000075),"&lt;",IF(AND(D36="Йогурт, сыворотка, кисломол. продукты",L36&lt;=0.00002),"&lt;","&gt;")))))))))))))))))</f>
        <v>&lt;</v>
      </c>
      <c r="N36" s="142" t="str">
        <f t="shared" ref="N36" si="16">IF(L36&lt;0.0003,"Соответствует","Не соответствует")</f>
        <v>Соответствует</v>
      </c>
      <c r="O36" s="143"/>
      <c r="S36" s="62" t="s">
        <v>87</v>
      </c>
      <c r="T36" s="62">
        <v>5.5</v>
      </c>
    </row>
    <row r="37" spans="1:20" ht="17.100000000000001" customHeight="1">
      <c r="A37" s="146"/>
      <c r="B37" s="149"/>
      <c r="C37" s="144"/>
      <c r="D37" s="152"/>
      <c r="E37" s="153"/>
      <c r="F37" s="63">
        <v>1.4179999999999999</v>
      </c>
      <c r="G37" s="2">
        <f t="shared" si="2"/>
        <v>0.84154302670623138</v>
      </c>
      <c r="H37" s="155"/>
      <c r="I37" s="18">
        <f t="shared" si="3"/>
        <v>2.9268370466620414E-2</v>
      </c>
      <c r="J37" s="157"/>
      <c r="K37" s="20">
        <f>(I37/1000)*J36</f>
        <v>7.3170926166551039E-6</v>
      </c>
      <c r="L37" s="139"/>
      <c r="M37" s="141"/>
      <c r="N37" s="142"/>
      <c r="O37" s="144"/>
      <c r="S37" s="62" t="s">
        <v>88</v>
      </c>
      <c r="T37" s="62">
        <v>5.2</v>
      </c>
    </row>
    <row r="38" spans="1:20" ht="17.100000000000001" customHeight="1">
      <c r="A38" s="145">
        <v>5</v>
      </c>
      <c r="B38" s="147"/>
      <c r="C38" s="148"/>
      <c r="D38" s="150" t="s">
        <v>89</v>
      </c>
      <c r="E38" s="151"/>
      <c r="F38" s="63">
        <v>1.7669999999999999</v>
      </c>
      <c r="G38" s="2">
        <f t="shared" si="2"/>
        <v>1.0486646884272997</v>
      </c>
      <c r="H38" s="154">
        <f>IF(OR(F38="",F39=""),"",STDEV(F38:F39)/AVERAGE(F38:F39))</f>
        <v>1.6599701132922071E-2</v>
      </c>
      <c r="I38" s="18">
        <f t="shared" si="3"/>
        <v>1.3775598602439798E-2</v>
      </c>
      <c r="J38" s="156">
        <f t="shared" ref="J38" si="17">IF(D38="Молоко, сухое молоко, смеси (метод экстракции)",0.2,IF(D38="Молоко, молочные смеси (прямой метод)",1,IF(D38="Сгущенное молоко",0.4,IF(D38="Масло 50%",6.7,IF(D38="Масло 65, 67%",6,IF(D38="Масло 70%",5.7,IF(D38="Масло 72,5, 75, 78%",5.5,IF(D38="Масло 82,5, 84%",5.2,IF(D38="Творог",2,IF(D38="Сыр",1,IF(D38="Яйца, яичный порошок",1,IF(D38="Мороженое, коктейли",0.2,IF(D38="Йогурт с наполнителями",0.4,IF(D38="Йогурт, сыворотка, кисломол. продукты",0.4,IF(D38="Мясо, готовые мясные продукты",0.25,IF(D38="Рыба, жиры, креветки, субпродукты, консервы",0.25,IF(D38="Мед",1,)))))))))))))))))</f>
        <v>0.25</v>
      </c>
      <c r="K38" s="20">
        <f t="shared" si="5"/>
        <v>3.4438996506099492E-6</v>
      </c>
      <c r="L38" s="138">
        <f t="shared" ref="L38" si="18">AVERAGE(K38:K39)</f>
        <v>3.60330073086232E-6</v>
      </c>
      <c r="M38" s="140" t="str">
        <f t="shared" ref="M38" si="19">IF(AND(D38="Молоко, сухое молоко, смеси (метод экстракции)",L38&lt;=0.00001),"&lt;",IF(AND(D38="Молоко, молочные смеси (прямой метод)",L38&lt;=0.000025),"&lt;",IF(AND(D38="Сгущенное молоко",L38&lt;=0.00002),"&lt;",IF(AND(D38="Масло 50%",L38&lt;=0.00013),"&lt;",IF(AND(D38="Масло 65, 67%",L38&lt;=0.00013),"&lt;",IF(AND(D38="Масло 70%",L38&lt;=0.00013),"&lt;",IF(AND(D38="Масло 72,5, 75, 78%",L38&lt;=0.00013),"&lt;",IF(AND(D38="Масло 82,5, 84%",L38&lt;=0.00013),"&lt;",IF(AND(D38="Творог",L38&lt;=0.0001),"&lt;",IF(AND(D38="Сыр",L38&lt;=0.000025),"&lt;",IF(AND(D38="Яйца, яичный порошок",L38&lt;=0.00005),"&lt;",IF(AND(D38="Мороженое, коктейли",L38&lt;=0.00001),"&lt;",IF(AND(D38="Йогурт с наполнителями",L38&lt;=0.0001),"&lt;",IF(AND(D38="Мясо, готовые мясные продукты",L38&lt;=0.000013),"&lt;",IF(AND(D38="Рыба, жиры, креветки, субпродукты, консервы",L38&lt;=0.000013),"&lt;",IF(AND(D38="Мед",L38&lt;=0.000075),"&lt;",IF(AND(D38="Йогурт, сыворотка, кисломол. продукты",L38&lt;=0.00002),"&lt;","&gt;")))))))))))))))))</f>
        <v>&lt;</v>
      </c>
      <c r="N38" s="142" t="str">
        <f t="shared" ref="N38" si="20">IF(L38&lt;0.0003,"Соответствует","Не соответствует")</f>
        <v>Соответствует</v>
      </c>
      <c r="O38" s="143"/>
      <c r="S38" s="62" t="s">
        <v>73</v>
      </c>
      <c r="T38" s="62">
        <v>2</v>
      </c>
    </row>
    <row r="39" spans="1:20" ht="17.100000000000001" customHeight="1">
      <c r="A39" s="146"/>
      <c r="B39" s="149"/>
      <c r="C39" s="144"/>
      <c r="D39" s="152"/>
      <c r="E39" s="153"/>
      <c r="F39" s="63">
        <v>1.726</v>
      </c>
      <c r="G39" s="2">
        <f t="shared" si="2"/>
        <v>1.0243323442136498</v>
      </c>
      <c r="H39" s="155"/>
      <c r="I39" s="18">
        <f t="shared" si="3"/>
        <v>1.5050807244458762E-2</v>
      </c>
      <c r="J39" s="157"/>
      <c r="K39" s="20">
        <f>(I39/1000)*J38</f>
        <v>3.7627018111146903E-6</v>
      </c>
      <c r="L39" s="139"/>
      <c r="M39" s="141"/>
      <c r="N39" s="142"/>
      <c r="O39" s="144"/>
      <c r="S39" s="66" t="s">
        <v>74</v>
      </c>
      <c r="T39" s="67">
        <v>1</v>
      </c>
    </row>
    <row r="40" spans="1:20" ht="17.100000000000001" customHeight="1">
      <c r="A40" s="145">
        <v>6</v>
      </c>
      <c r="B40" s="147"/>
      <c r="C40" s="148"/>
      <c r="D40" s="150" t="s">
        <v>78</v>
      </c>
      <c r="E40" s="151"/>
      <c r="F40" s="63">
        <v>1.7789999999999999</v>
      </c>
      <c r="G40" s="2">
        <f t="shared" si="2"/>
        <v>1.055786350148368</v>
      </c>
      <c r="H40" s="154">
        <f>IF(OR(F40="",F41=""),"",STDEV(F40:F41)/AVERAGE(F40:F41))</f>
        <v>1.4049808311966568E-2</v>
      </c>
      <c r="I40" s="18">
        <f t="shared" si="3"/>
        <v>1.3423229698606206E-2</v>
      </c>
      <c r="J40" s="156">
        <f t="shared" ref="J40" si="21">IF(D40="Молоко, сухое молоко, смеси (метод экстракции)",0.2,IF(D40="Молоко, молочные смеси (прямой метод)",1,IF(D40="Сгущенное молоко",0.4,IF(D40="Масло 50%",6.7,IF(D40="Масло 65, 67%",6,IF(D40="Масло 70%",5.7,IF(D40="Масло 72,5, 75, 78%",5.5,IF(D40="Масло 82,5, 84%",5.2,IF(D40="Творог",2,IF(D40="Сыр",1,IF(D40="Яйца, яичный порошок",1,IF(D40="Мороженое, коктейли",0.2,IF(D40="Йогурт с наполнителями",0.4,IF(D40="Йогурт, сыворотка, кисломол. продукты",0.4,IF(D40="Мясо, готовые мясные продукты",0.25,IF(D40="Рыба, жиры, креветки, субпродукты, консервы",0.25,IF(D40="Мед",1,)))))))))))))))))</f>
        <v>0.25</v>
      </c>
      <c r="K40" s="20">
        <f t="shared" si="5"/>
        <v>3.3558074246515517E-6</v>
      </c>
      <c r="L40" s="138">
        <f t="shared" ref="L40" si="22">AVERAGE(K40:K41)</f>
        <v>3.4875330154209551E-6</v>
      </c>
      <c r="M40" s="140" t="str">
        <f t="shared" ref="M40" si="23">IF(AND(D40="Молоко, сухое молоко, смеси (метод экстракции)",L40&lt;=0.00001),"&lt;",IF(AND(D40="Молоко, молочные смеси (прямой метод)",L40&lt;=0.000025),"&lt;",IF(AND(D40="Сгущенное молоко",L40&lt;=0.00002),"&lt;",IF(AND(D40="Масло 50%",L40&lt;=0.00013),"&lt;",IF(AND(D40="Масло 65, 67%",L40&lt;=0.00013),"&lt;",IF(AND(D40="Масло 70%",L40&lt;=0.00013),"&lt;",IF(AND(D40="Масло 72,5, 75, 78%",L40&lt;=0.00013),"&lt;",IF(AND(D40="Масло 82,5, 84%",L40&lt;=0.00013),"&lt;",IF(AND(D40="Творог",L40&lt;=0.0001),"&lt;",IF(AND(D40="Сыр",L40&lt;=0.000025),"&lt;",IF(AND(D40="Яйца, яичный порошок",L40&lt;=0.00005),"&lt;",IF(AND(D40="Мороженое, коктейли",L40&lt;=0.00001),"&lt;",IF(AND(D40="Йогурт с наполнителями",L40&lt;=0.0001),"&lt;",IF(AND(D40="Мясо, готовые мясные продукты",L40&lt;=0.000013),"&lt;",IF(AND(D40="Рыба, жиры, креветки, субпродукты, консервы",L40&lt;=0.000013),"&lt;",IF(AND(D40="Мед",L40&lt;=0.000075),"&lt;",IF(AND(D40="Йогурт, сыворотка, кисломол. продукты",L40&lt;=0.00002),"&lt;","&gt;")))))))))))))))))</f>
        <v>&lt;</v>
      </c>
      <c r="N40" s="142" t="str">
        <f t="shared" ref="N40" si="24">IF(L40&lt;0.0003,"Соответствует","Не соответствует")</f>
        <v>Соответствует</v>
      </c>
      <c r="O40" s="143"/>
      <c r="S40" s="66" t="s">
        <v>75</v>
      </c>
      <c r="T40" s="62">
        <v>1</v>
      </c>
    </row>
    <row r="41" spans="1:20" ht="17.100000000000001" customHeight="1">
      <c r="A41" s="146"/>
      <c r="B41" s="149"/>
      <c r="C41" s="144"/>
      <c r="D41" s="152"/>
      <c r="E41" s="153"/>
      <c r="F41" s="63">
        <v>1.744</v>
      </c>
      <c r="G41" s="2">
        <f t="shared" si="2"/>
        <v>1.0350148367952521</v>
      </c>
      <c r="H41" s="155"/>
      <c r="I41" s="18">
        <f t="shared" si="3"/>
        <v>1.4477034424761432E-2</v>
      </c>
      <c r="J41" s="157"/>
      <c r="K41" s="20">
        <f>(I41/1000)*J40</f>
        <v>3.6192586061903582E-6</v>
      </c>
      <c r="L41" s="139"/>
      <c r="M41" s="141"/>
      <c r="N41" s="142"/>
      <c r="O41" s="144"/>
      <c r="S41" s="66" t="s">
        <v>82</v>
      </c>
      <c r="T41" s="62">
        <v>6.2</v>
      </c>
    </row>
    <row r="42" spans="1:20" ht="17.100000000000001" customHeight="1">
      <c r="A42" s="145">
        <v>7</v>
      </c>
      <c r="B42" s="147"/>
      <c r="C42" s="148"/>
      <c r="D42" s="150" t="s">
        <v>78</v>
      </c>
      <c r="E42" s="151"/>
      <c r="F42" s="63">
        <v>1.587</v>
      </c>
      <c r="G42" s="2">
        <f t="shared" si="2"/>
        <v>0.94183976261127589</v>
      </c>
      <c r="H42" s="154">
        <f>IF(OR(F42="",F43=""),"",STDEV(F42:F43)/AVERAGE(F42:F43))</f>
        <v>1.4115668744834399E-2</v>
      </c>
      <c r="I42" s="18">
        <f t="shared" si="3"/>
        <v>2.0319468620523182E-2</v>
      </c>
      <c r="J42" s="156">
        <f t="shared" ref="J42" si="25">IF(D42="Молоко, сухое молоко, смеси (метод экстракции)",0.2,IF(D42="Молоко, молочные смеси (прямой метод)",1,IF(D42="Сгущенное молоко",0.4,IF(D42="Масло 50%",6.7,IF(D42="Масло 65, 67%",6,IF(D42="Масло 70%",5.7,IF(D42="Масло 72,5, 75, 78%",5.5,IF(D42="Масло 82,5, 84%",5.2,IF(D42="Творог",2,IF(D42="Сыр",1,IF(D42="Яйца, яичный порошок",1,IF(D42="Мороженое, коктейли",0.2,IF(D42="Йогурт с наполнителями",0.4,IF(D42="Йогурт, сыворотка, кисломол. продукты",0.4,IF(D42="Мясо, готовые мясные продукты",0.25,IF(D42="Рыба, жиры, креветки, субпродукты, консервы",0.25,IF(D42="Мед",1,)))))))))))))))))</f>
        <v>0.25</v>
      </c>
      <c r="K42" s="20">
        <f t="shared" si="5"/>
        <v>5.0798671551307953E-6</v>
      </c>
      <c r="L42" s="138">
        <f t="shared" ref="L42" si="26">AVERAGE(K42:K43)</f>
        <v>4.910287185715879E-6</v>
      </c>
      <c r="M42" s="140" t="str">
        <f t="shared" ref="M42" si="27">IF(AND(D42="Молоко, сухое молоко, смеси (метод экстракции)",L42&lt;=0.00001),"&lt;",IF(AND(D42="Молоко, молочные смеси (прямой метод)",L42&lt;=0.000025),"&lt;",IF(AND(D42="Сгущенное молоко",L42&lt;=0.00002),"&lt;",IF(AND(D42="Масло 50%",L42&lt;=0.00013),"&lt;",IF(AND(D42="Масло 65, 67%",L42&lt;=0.00013),"&lt;",IF(AND(D42="Масло 70%",L42&lt;=0.00013),"&lt;",IF(AND(D42="Масло 72,5, 75, 78%",L42&lt;=0.00013),"&lt;",IF(AND(D42="Масло 82,5, 84%",L42&lt;=0.00013),"&lt;",IF(AND(D42="Творог",L42&lt;=0.0001),"&lt;",IF(AND(D42="Сыр",L42&lt;=0.000025),"&lt;",IF(AND(D42="Яйца, яичный порошок",L42&lt;=0.00005),"&lt;",IF(AND(D42="Мороженое, коктейли",L42&lt;=0.00001),"&lt;",IF(AND(D42="Йогурт с наполнителями",L42&lt;=0.0001),"&lt;",IF(AND(D42="Мясо, готовые мясные продукты",L42&lt;=0.000013),"&lt;",IF(AND(D42="Рыба, жиры, креветки, субпродукты, консервы",L42&lt;=0.000013),"&lt;",IF(AND(D42="Мед",L42&lt;=0.000075),"&lt;",IF(AND(D42="Йогурт, сыворотка, кисломол. продукты",L42&lt;=0.00002),"&lt;","&gt;")))))))))))))))))</f>
        <v>&lt;</v>
      </c>
      <c r="N42" s="142" t="str">
        <f t="shared" ref="N42" si="28">IF(L42&lt;0.0003,"Соответствует","Не соответствует")</f>
        <v>Соответствует</v>
      </c>
      <c r="O42" s="143"/>
      <c r="S42" s="64" t="s">
        <v>76</v>
      </c>
      <c r="T42" s="62">
        <v>0.4</v>
      </c>
    </row>
    <row r="43" spans="1:20" ht="17.100000000000001" customHeight="1">
      <c r="A43" s="146"/>
      <c r="B43" s="149"/>
      <c r="C43" s="144"/>
      <c r="D43" s="152"/>
      <c r="E43" s="153"/>
      <c r="F43" s="63">
        <v>1.619</v>
      </c>
      <c r="G43" s="2">
        <f t="shared" si="2"/>
        <v>0.96083086053412459</v>
      </c>
      <c r="H43" s="155"/>
      <c r="I43" s="18">
        <f t="shared" si="3"/>
        <v>1.8962828865203851E-2</v>
      </c>
      <c r="J43" s="157"/>
      <c r="K43" s="20">
        <f>(I43/1000)*J42</f>
        <v>4.7407072163009628E-6</v>
      </c>
      <c r="L43" s="139"/>
      <c r="M43" s="141"/>
      <c r="N43" s="142"/>
      <c r="O43" s="144"/>
      <c r="S43" s="65" t="s">
        <v>77</v>
      </c>
      <c r="T43" s="62">
        <v>0.4</v>
      </c>
    </row>
    <row r="44" spans="1:20" ht="17.100000000000001" customHeight="1">
      <c r="A44" s="145">
        <v>8</v>
      </c>
      <c r="B44" s="147"/>
      <c r="C44" s="148"/>
      <c r="D44" s="150" t="s">
        <v>78</v>
      </c>
      <c r="E44" s="151"/>
      <c r="F44" s="63">
        <v>1.7529999999999999</v>
      </c>
      <c r="G44" s="2">
        <f t="shared" si="2"/>
        <v>1.0403560830860532</v>
      </c>
      <c r="H44" s="154">
        <f>IF(OR(F44="",F45=""),"",STDEV(F44:F45)/AVERAGE(F44:F45))</f>
        <v>6.0765406575755626E-3</v>
      </c>
      <c r="I44" s="18">
        <f t="shared" si="3"/>
        <v>1.4198403489400968E-2</v>
      </c>
      <c r="J44" s="156">
        <f t="shared" ref="J44" si="29">IF(D44="Молоко, сухое молоко, смеси (метод экстракции)",0.2,IF(D44="Молоко, молочные смеси (прямой метод)",1,IF(D44="Сгущенное молоко",0.4,IF(D44="Масло 50%",6.7,IF(D44="Масло 65, 67%",6,IF(D44="Масло 70%",5.7,IF(D44="Масло 72,5, 75, 78%",5.5,IF(D44="Масло 82,5, 84%",5.2,IF(D44="Творог",2,IF(D44="Сыр",1,IF(D44="Яйца, яичный порошок",1,IF(D44="Мороженое, коктейли",0.2,IF(D44="Йогурт с наполнителями",0.4,IF(D44="Йогурт, сыворотка, кисломол. продукты",0.4,IF(D44="Мясо, готовые мясные продукты",0.25,IF(D44="Рыба, жиры, креветки, субпродукты, консервы",0.25,IF(D44="Мед",1,)))))))))))))))))</f>
        <v>0.25</v>
      </c>
      <c r="K44" s="20">
        <f t="shared" si="5"/>
        <v>3.5496008723502418E-6</v>
      </c>
      <c r="L44" s="138">
        <f t="shared" ref="L44" si="30">AVERAGE(K44:K45)</f>
        <v>3.6080278753445777E-6</v>
      </c>
      <c r="M44" s="140" t="str">
        <f t="shared" ref="M44" si="31">IF(AND(D44="Молоко, сухое молоко, смеси (метод экстракции)",L44&lt;=0.00001),"&lt;",IF(AND(D44="Молоко, молочные смеси (прямой метод)",L44&lt;=0.000025),"&lt;",IF(AND(D44="Сгущенное молоко",L44&lt;=0.00002),"&lt;",IF(AND(D44="Масло 50%",L44&lt;=0.00013),"&lt;",IF(AND(D44="Масло 65, 67%",L44&lt;=0.00013),"&lt;",IF(AND(D44="Масло 70%",L44&lt;=0.00013),"&lt;",IF(AND(D44="Масло 72,5, 75, 78%",L44&lt;=0.00013),"&lt;",IF(AND(D44="Масло 82,5, 84%",L44&lt;=0.00013),"&lt;",IF(AND(D44="Творог",L44&lt;=0.0001),"&lt;",IF(AND(D44="Сыр",L44&lt;=0.000025),"&lt;",IF(AND(D44="Яйца, яичный порошок",L44&lt;=0.00005),"&lt;",IF(AND(D44="Мороженое, коктейли",L44&lt;=0.00001),"&lt;",IF(AND(D44="Йогурт с наполнителями",L44&lt;=0.0001),"&lt;",IF(AND(D44="Мясо, готовые мясные продукты",L44&lt;=0.000013),"&lt;",IF(AND(D44="Рыба, жиры, креветки, субпродукты, консервы",L44&lt;=0.000013),"&lt;",IF(AND(D44="Мед",L44&lt;=0.000075),"&lt;",IF(AND(D44="Йогурт, сыворотка, кисломол. продукты",L44&lt;=0.00002),"&lt;","&gt;")))))))))))))))))</f>
        <v>&lt;</v>
      </c>
      <c r="N44" s="142" t="str">
        <f t="shared" ref="N44" si="32">IF(L44&lt;0.0003,"Соответствует","Не соответствует")</f>
        <v>Соответствует</v>
      </c>
      <c r="O44" s="143"/>
      <c r="S44" s="62" t="s">
        <v>78</v>
      </c>
      <c r="T44" s="62">
        <v>0.25</v>
      </c>
    </row>
    <row r="45" spans="1:20" ht="17.100000000000001" customHeight="1">
      <c r="A45" s="146"/>
      <c r="B45" s="149"/>
      <c r="C45" s="144"/>
      <c r="D45" s="152"/>
      <c r="E45" s="153"/>
      <c r="F45" s="63">
        <v>1.738</v>
      </c>
      <c r="G45" s="2">
        <f t="shared" si="2"/>
        <v>1.0314540059347181</v>
      </c>
      <c r="H45" s="155"/>
      <c r="I45" s="18">
        <f t="shared" si="3"/>
        <v>1.4665819513355655E-2</v>
      </c>
      <c r="J45" s="157"/>
      <c r="K45" s="20">
        <f>(I45/1000)*J44</f>
        <v>3.6664548783389135E-6</v>
      </c>
      <c r="L45" s="139"/>
      <c r="M45" s="141"/>
      <c r="N45" s="142"/>
      <c r="O45" s="144"/>
      <c r="S45" s="65" t="s">
        <v>89</v>
      </c>
      <c r="T45" s="62">
        <v>0.25</v>
      </c>
    </row>
    <row r="46" spans="1:20" ht="17.100000000000001" customHeight="1">
      <c r="A46" s="145">
        <v>9</v>
      </c>
      <c r="B46" s="147"/>
      <c r="C46" s="148"/>
      <c r="D46" s="150" t="s">
        <v>78</v>
      </c>
      <c r="E46" s="151"/>
      <c r="F46" s="63">
        <v>1.6479999999999999</v>
      </c>
      <c r="G46" s="2">
        <f t="shared" si="2"/>
        <v>0.97804154302670609</v>
      </c>
      <c r="H46" s="154">
        <f>IF(OR(F46="",F47=""),"",STDEV(F46:F47)/AVERAGE(F46:F47))</f>
        <v>1.8253524775559228E-2</v>
      </c>
      <c r="I46" s="18">
        <f t="shared" si="3"/>
        <v>1.7811777826388726E-2</v>
      </c>
      <c r="J46" s="156">
        <f t="shared" ref="J46" si="33">IF(D46="Молоко, сухое молоко, смеси (метод экстракции)",0.2,IF(D46="Молоко, молочные смеси (прямой метод)",1,IF(D46="Сгущенное молоко",0.4,IF(D46="Масло 50%",6.7,IF(D46="Масло 65, 67%",6,IF(D46="Масло 70%",5.7,IF(D46="Масло 72,5, 75, 78%",5.5,IF(D46="Масло 82,5, 84%",5.2,IF(D46="Творог",2,IF(D46="Сыр",1,IF(D46="Яйца, яичный порошок",1,IF(D46="Мороженое, коктейли",0.2,IF(D46="Йогурт с наполнителями",0.4,IF(D46="Йогурт, сыворотка, кисломол. продукты",0.4,IF(D46="Мясо, готовые мясные продукты",0.25,IF(D46="Рыба, жиры, креветки, субпродукты, консервы",0.25,IF(D46="Мед",1,)))))))))))))))))</f>
        <v>0.25</v>
      </c>
      <c r="K46" s="20">
        <f t="shared" si="5"/>
        <v>4.4529444565971816E-6</v>
      </c>
      <c r="L46" s="138">
        <f t="shared" ref="L46" si="34">AVERAGE(K46:K47)</f>
        <v>4.6643076587450612E-6</v>
      </c>
      <c r="M46" s="140" t="str">
        <f t="shared" ref="M46" si="35">IF(AND(D46="Молоко, сухое молоко, смеси (метод экстракции)",L46&lt;=0.00001),"&lt;",IF(AND(D46="Молоко, молочные смеси (прямой метод)",L46&lt;=0.000025),"&lt;",IF(AND(D46="Сгущенное молоко",L46&lt;=0.00002),"&lt;",IF(AND(D46="Масло 50%",L46&lt;=0.00013),"&lt;",IF(AND(D46="Масло 65, 67%",L46&lt;=0.00013),"&lt;",IF(AND(D46="Масло 70%",L46&lt;=0.00013),"&lt;",IF(AND(D46="Масло 72,5, 75, 78%",L46&lt;=0.00013),"&lt;",IF(AND(D46="Масло 82,5, 84%",L46&lt;=0.00013),"&lt;",IF(AND(D46="Творог",L46&lt;=0.0001),"&lt;",IF(AND(D46="Сыр",L46&lt;=0.000025),"&lt;",IF(AND(D46="Яйца, яичный порошок",L46&lt;=0.00005),"&lt;",IF(AND(D46="Мороженое, коктейли",L46&lt;=0.00001),"&lt;",IF(AND(D46="Йогурт с наполнителями",L46&lt;=0.0001),"&lt;",IF(AND(D46="Мясо, готовые мясные продукты",L46&lt;=0.000013),"&lt;",IF(AND(D46="Рыба, жиры, креветки, субпродукты, консервы",L46&lt;=0.000013),"&lt;",IF(AND(D46="Мед",L46&lt;=0.000075),"&lt;",IF(AND(D46="Йогурт, сыворотка, кисломол. продукты",L46&lt;=0.00002),"&lt;","&gt;")))))))))))))))))</f>
        <v>&lt;</v>
      </c>
      <c r="N46" s="142" t="str">
        <f t="shared" ref="N46" si="36">IF(L46&lt;0.0003,"Соответствует","Не соответствует")</f>
        <v>Соответствует</v>
      </c>
      <c r="O46" s="143"/>
      <c r="S46" s="64" t="s">
        <v>18</v>
      </c>
      <c r="T46" s="62">
        <v>1</v>
      </c>
    </row>
    <row r="47" spans="1:20" ht="17.100000000000001" customHeight="1">
      <c r="A47" s="146"/>
      <c r="B47" s="149"/>
      <c r="C47" s="144"/>
      <c r="D47" s="152"/>
      <c r="E47" s="153"/>
      <c r="F47" s="63">
        <v>1.6060000000000001</v>
      </c>
      <c r="G47" s="2">
        <f t="shared" si="2"/>
        <v>0.95311572700296743</v>
      </c>
      <c r="H47" s="155"/>
      <c r="I47" s="18">
        <f t="shared" si="3"/>
        <v>1.9502683443571762E-2</v>
      </c>
      <c r="J47" s="157"/>
      <c r="K47" s="20">
        <f>(I47/1000)*J46</f>
        <v>4.8756708608929408E-6</v>
      </c>
      <c r="L47" s="139"/>
      <c r="M47" s="141"/>
      <c r="N47" s="142"/>
      <c r="O47" s="144"/>
    </row>
    <row r="48" spans="1:20" ht="17.100000000000001" customHeight="1">
      <c r="A48" s="145">
        <v>10</v>
      </c>
      <c r="B48" s="147"/>
      <c r="C48" s="148"/>
      <c r="D48" s="150" t="s">
        <v>78</v>
      </c>
      <c r="E48" s="151"/>
      <c r="F48" s="63">
        <v>1.6930000000000001</v>
      </c>
      <c r="G48" s="2">
        <f t="shared" si="2"/>
        <v>1.0047477744807121</v>
      </c>
      <c r="H48" s="154">
        <f>IF(OR(F48="",F49=""),"",STDEV(F48:F49)/AVERAGE(F48:F49))</f>
        <v>1.976769102909395E-2</v>
      </c>
      <c r="I48" s="18">
        <f t="shared" si="3"/>
        <v>1.6162435423345309E-2</v>
      </c>
      <c r="J48" s="156">
        <f t="shared" ref="J48" si="37">IF(D48="Молоко, сухое молоко, смеси (метод экстракции)",0.2,IF(D48="Молоко, молочные смеси (прямой метод)",1,IF(D48="Сгущенное молоко",0.4,IF(D48="Масло 50%",6.7,IF(D48="Масло 65, 67%",6,IF(D48="Масло 70%",5.7,IF(D48="Масло 72,5, 75, 78%",5.5,IF(D48="Масло 82,5, 84%",5.2,IF(D48="Творог",2,IF(D48="Сыр",1,IF(D48="Яйца, яичный порошок",1,IF(D48="Мороженое, коктейли",0.2,IF(D48="Йогурт с наполнителями",0.4,IF(D48="Йогурт, сыворотка, кисломол. продукты",0.4,IF(D48="Мясо, готовые мясные продукты",0.25,IF(D48="Рыба, жиры, креветки, субпродукты, консервы",0.25,IF(D48="Мед",1,)))))))))))))))))</f>
        <v>0.25</v>
      </c>
      <c r="K48" s="20">
        <f t="shared" si="5"/>
        <v>4.0406088558363277E-6</v>
      </c>
      <c r="L48" s="138">
        <f t="shared" ref="L48" si="38">AVERAGE(K48:K49)</f>
        <v>3.8416945819376643E-6</v>
      </c>
      <c r="M48" s="140" t="str">
        <f t="shared" ref="M48" si="39">IF(AND(D48="Молоко, сухое молоко, смеси (метод экстракции)",L48&lt;=0.00001),"&lt;",IF(AND(D48="Молоко, молочные смеси (прямой метод)",L48&lt;=0.000025),"&lt;",IF(AND(D48="Сгущенное молоко",L48&lt;=0.00002),"&lt;",IF(AND(D48="Масло 50%",L48&lt;=0.00013),"&lt;",IF(AND(D48="Масло 65, 67%",L48&lt;=0.00013),"&lt;",IF(AND(D48="Масло 70%",L48&lt;=0.00013),"&lt;",IF(AND(D48="Масло 72,5, 75, 78%",L48&lt;=0.00013),"&lt;",IF(AND(D48="Масло 82,5, 84%",L48&lt;=0.00013),"&lt;",IF(AND(D48="Творог",L48&lt;=0.0001),"&lt;",IF(AND(D48="Сыр",L48&lt;=0.000025),"&lt;",IF(AND(D48="Яйца, яичный порошок",L48&lt;=0.00005),"&lt;",IF(AND(D48="Мороженое, коктейли",L48&lt;=0.00001),"&lt;",IF(AND(D48="Йогурт с наполнителями",L48&lt;=0.0001),"&lt;",IF(AND(D48="Мясо, готовые мясные продукты",L48&lt;=0.000013),"&lt;",IF(AND(D48="Рыба, жиры, креветки, субпродукты, консервы",L48&lt;=0.000013),"&lt;",IF(AND(D48="Мед",L48&lt;=0.000075),"&lt;",IF(AND(D48="Йогурт, сыворотка, кисломол. продукты",L48&lt;=0.00002),"&lt;","&gt;")))))))))))))))))</f>
        <v>&lt;</v>
      </c>
      <c r="N48" s="142" t="str">
        <f t="shared" ref="N48" si="40">IF(L48&lt;0.0003,"Соответствует","Не соответствует")</f>
        <v>Соответствует</v>
      </c>
      <c r="O48" s="143"/>
    </row>
    <row r="49" spans="1:15" ht="17.100000000000001" customHeight="1">
      <c r="A49" s="146"/>
      <c r="B49" s="149"/>
      <c r="C49" s="144"/>
      <c r="D49" s="152"/>
      <c r="E49" s="153"/>
      <c r="F49" s="63">
        <v>1.7410000000000001</v>
      </c>
      <c r="G49" s="2">
        <f t="shared" si="2"/>
        <v>1.0332344213649851</v>
      </c>
      <c r="H49" s="155"/>
      <c r="I49" s="18">
        <f t="shared" si="3"/>
        <v>1.4571121232156006E-2</v>
      </c>
      <c r="J49" s="157"/>
      <c r="K49" s="20">
        <f>(I49/1000)*J48</f>
        <v>3.6427803080390014E-6</v>
      </c>
      <c r="L49" s="139"/>
      <c r="M49" s="141"/>
      <c r="N49" s="142"/>
      <c r="O49" s="144"/>
    </row>
    <row r="50" spans="1:15" ht="17.100000000000001" customHeight="1">
      <c r="A50" s="145">
        <v>11</v>
      </c>
      <c r="B50" s="147"/>
      <c r="C50" s="148"/>
      <c r="D50" s="150" t="s">
        <v>78</v>
      </c>
      <c r="E50" s="151"/>
      <c r="F50" s="63">
        <v>1.7370000000000001</v>
      </c>
      <c r="G50" s="2">
        <f t="shared" si="2"/>
        <v>1.0308605341246291</v>
      </c>
      <c r="H50" s="154">
        <f>IF(OR(F50="",F51=""),"",STDEV(F50:F51)/AVERAGE(F50:F51))</f>
        <v>1.3307398790508131E-2</v>
      </c>
      <c r="I50" s="18">
        <f t="shared" si="3"/>
        <v>1.4697522176277077E-2</v>
      </c>
      <c r="J50" s="156">
        <f t="shared" ref="J50" si="41">IF(D50="Молоко, сухое молоко, смеси (метод экстракции)",0.2,IF(D50="Молоко, молочные смеси (прямой метод)",1,IF(D50="Сгущенное молоко",0.4,IF(D50="Масло 50%",6.7,IF(D50="Масло 65, 67%",6,IF(D50="Масло 70%",5.7,IF(D50="Масло 72,5, 75, 78%",5.5,IF(D50="Масло 82,5, 84%",5.2,IF(D50="Творог",2,IF(D50="Сыр",1,IF(D50="Яйца, яичный порошок",1,IF(D50="Мороженое, коктейли",0.2,IF(D50="Йогурт с наполнителями",0.4,IF(D50="Йогурт, сыворотка, кисломол. продукты",0.4,IF(D50="Мясо, готовые мясные продукты",0.25,IF(D50="Рыба, жиры, креветки, субпродукты, консервы",0.25,IF(D50="Мед",1,)))))))))))))))))</f>
        <v>0.25</v>
      </c>
      <c r="K50" s="20">
        <f t="shared" si="5"/>
        <v>3.6743805440692692E-6</v>
      </c>
      <c r="L50" s="138">
        <f t="shared" ref="L50" si="42">AVERAGE(K50:K51)</f>
        <v>3.5480213399718443E-6</v>
      </c>
      <c r="M50" s="140" t="str">
        <f t="shared" ref="M50" si="43">IF(AND(D50="Молоко, сухое молоко, смеси (метод экстракции)",L50&lt;=0.00001),"&lt;",IF(AND(D50="Молоко, молочные смеси (прямой метод)",L50&lt;=0.000025),"&lt;",IF(AND(D50="Сгущенное молоко",L50&lt;=0.00002),"&lt;",IF(AND(D50="Масло 50%",L50&lt;=0.00013),"&lt;",IF(AND(D50="Масло 65, 67%",L50&lt;=0.00013),"&lt;",IF(AND(D50="Масло 70%",L50&lt;=0.00013),"&lt;",IF(AND(D50="Масло 72,5, 75, 78%",L50&lt;=0.00013),"&lt;",IF(AND(D50="Масло 82,5, 84%",L50&lt;=0.00013),"&lt;",IF(AND(D50="Творог",L50&lt;=0.0001),"&lt;",IF(AND(D50="Сыр",L50&lt;=0.000025),"&lt;",IF(AND(D50="Яйца, яичный порошок",L50&lt;=0.00005),"&lt;",IF(AND(D50="Мороженое, коктейли",L50&lt;=0.00001),"&lt;",IF(AND(D50="Йогурт с наполнителями",L50&lt;=0.0001),"&lt;",IF(AND(D50="Мясо, готовые мясные продукты",L50&lt;=0.000013),"&lt;",IF(AND(D50="Рыба, жиры, креветки, субпродукты, консервы",L50&lt;=0.000013),"&lt;",IF(AND(D50="Мед",L50&lt;=0.000075),"&lt;",IF(AND(D50="Йогурт, сыворотка, кисломол. продукты",L50&lt;=0.00002),"&lt;","&gt;")))))))))))))))))</f>
        <v>&lt;</v>
      </c>
      <c r="N50" s="142" t="str">
        <f t="shared" ref="N50" si="44">IF(L50&lt;0.0003,"Соответствует","Не соответствует")</f>
        <v>Соответствует</v>
      </c>
      <c r="O50" s="143"/>
    </row>
    <row r="51" spans="1:15" ht="17.100000000000001" customHeight="1">
      <c r="A51" s="146"/>
      <c r="B51" s="149"/>
      <c r="C51" s="144"/>
      <c r="D51" s="152"/>
      <c r="E51" s="153"/>
      <c r="F51" s="63">
        <v>1.77</v>
      </c>
      <c r="G51" s="2">
        <f t="shared" si="2"/>
        <v>1.0504451038575668</v>
      </c>
      <c r="H51" s="155"/>
      <c r="I51" s="18">
        <f t="shared" si="3"/>
        <v>1.3686648543497677E-2</v>
      </c>
      <c r="J51" s="157"/>
      <c r="K51" s="20">
        <f>(I51/1000)*J50</f>
        <v>3.421662135874419E-6</v>
      </c>
      <c r="L51" s="139"/>
      <c r="M51" s="141"/>
      <c r="N51" s="142"/>
      <c r="O51" s="144"/>
    </row>
    <row r="52" spans="1:15" ht="17.100000000000001" customHeight="1">
      <c r="A52" s="145">
        <v>12</v>
      </c>
      <c r="B52" s="147"/>
      <c r="C52" s="148"/>
      <c r="D52" s="150" t="s">
        <v>78</v>
      </c>
      <c r="E52" s="151"/>
      <c r="F52" s="63">
        <v>1.7689999999999999</v>
      </c>
      <c r="G52" s="2">
        <f>IF(F52="","",IF((F52/AVERAGE($D$13:$E$13))=0,"",F52/AVERAGE($D$13:$E$13)))</f>
        <v>1.0498516320474776</v>
      </c>
      <c r="H52" s="154">
        <f>IF(OR(F52="",F53=""),"",STDEV(F52:F53)/AVERAGE(F52:F53))</f>
        <v>7.2317738984987896E-3</v>
      </c>
      <c r="I52" s="18">
        <f t="shared" si="3"/>
        <v>1.3716234561851694E-2</v>
      </c>
      <c r="J52" s="156">
        <f t="shared" ref="J52" si="45">IF(D52="Молоко, сухое молоко, смеси (метод экстракции)",0.2,IF(D52="Молоко, молочные смеси (прямой метод)",1,IF(D52="Сгущенное молоко",0.4,IF(D52="Масло 50%",6.7,IF(D52="Масло 65, 67%",6,IF(D52="Масло 70%",5.7,IF(D52="Масло 72,5, 75, 78%",5.5,IF(D52="Масло 82,5, 84%",5.2,IF(D52="Творог",2,IF(D52="Сыр",1,IF(D52="Яйца, яичный порошок",1,IF(D52="Мороженое, коктейли",0.2,IF(D52="Йогурт с наполнителями",0.4,IF(D52="Йогурт, сыворотка, кисломол. продукты",0.4,IF(D52="Мясо, готовые мясные продукты",0.25,IF(D52="Рыба, жиры, креветки, субпродукты, консервы",0.25,IF(D52="Мед",1,)))))))))))))))))</f>
        <v>0.25</v>
      </c>
      <c r="K52" s="20">
        <f t="shared" si="5"/>
        <v>3.4290586404629236E-6</v>
      </c>
      <c r="L52" s="138">
        <f t="shared" ref="L52" si="46">AVERAGE(K52:K53)</f>
        <v>3.4970111156494408E-6</v>
      </c>
      <c r="M52" s="140" t="str">
        <f t="shared" ref="M52" si="47">IF(AND(D52="Молоко, сухое молоко, смеси (метод экстракции)",L52&lt;=0.00001),"&lt;",IF(AND(D52="Молоко, молочные смеси (прямой метод)",L52&lt;=0.000025),"&lt;",IF(AND(D52="Сгущенное молоко",L52&lt;=0.00002),"&lt;",IF(AND(D52="Масло 50%",L52&lt;=0.00013),"&lt;",IF(AND(D52="Масло 65, 67%",L52&lt;=0.00013),"&lt;",IF(AND(D52="Масло 70%",L52&lt;=0.00013),"&lt;",IF(AND(D52="Масло 72,5, 75, 78%",L52&lt;=0.00013),"&lt;",IF(AND(D52="Масло 82,5, 84%",L52&lt;=0.00013),"&lt;",IF(AND(D52="Творог",L52&lt;=0.0001),"&lt;",IF(AND(D52="Сыр",L52&lt;=0.000025),"&lt;",IF(AND(D52="Яйца, яичный порошок",L52&lt;=0.00005),"&lt;",IF(AND(D52="Мороженое, коктейли",L52&lt;=0.00001),"&lt;",IF(AND(D52="Йогурт с наполнителями",L52&lt;=0.0001),"&lt;",IF(AND(D52="Мясо, готовые мясные продукты",L52&lt;=0.000013),"&lt;",IF(AND(D52="Рыба, жиры, креветки, субпродукты, консервы",L52&lt;=0.000013),"&lt;",IF(AND(D52="Мед",L52&lt;=0.000075),"&lt;",IF(AND(D52="Йогурт, сыворотка, кисломол. продукты",L52&lt;=0.00002),"&lt;","&gt;")))))))))))))))))</f>
        <v>&lt;</v>
      </c>
      <c r="N52" s="142" t="str">
        <f t="shared" ref="N52" si="48">IF(L52&lt;0.0003,"Соответствует","Не соответствует")</f>
        <v>Соответствует</v>
      </c>
      <c r="O52" s="143"/>
    </row>
    <row r="53" spans="1:15" ht="17.100000000000001" customHeight="1">
      <c r="A53" s="146"/>
      <c r="B53" s="149"/>
      <c r="C53" s="144"/>
      <c r="D53" s="152"/>
      <c r="E53" s="153"/>
      <c r="F53" s="63">
        <v>1.7509999999999999</v>
      </c>
      <c r="G53" s="2">
        <f t="shared" si="2"/>
        <v>1.0391691394658753</v>
      </c>
      <c r="H53" s="155"/>
      <c r="I53" s="18">
        <f t="shared" si="3"/>
        <v>1.425985436334383E-2</v>
      </c>
      <c r="J53" s="157"/>
      <c r="K53" s="20">
        <f>(I53/1000)*J52</f>
        <v>3.5649635908359576E-6</v>
      </c>
      <c r="L53" s="139"/>
      <c r="M53" s="141"/>
      <c r="N53" s="142"/>
      <c r="O53" s="144"/>
    </row>
    <row r="54" spans="1:15" ht="17.100000000000001" customHeight="1">
      <c r="A54" s="145">
        <v>13</v>
      </c>
      <c r="B54" s="147"/>
      <c r="C54" s="148"/>
      <c r="D54" s="150" t="s">
        <v>78</v>
      </c>
      <c r="E54" s="151"/>
      <c r="F54" s="63">
        <v>1.556</v>
      </c>
      <c r="G54" s="2">
        <f t="shared" si="2"/>
        <v>0.92344213649851636</v>
      </c>
      <c r="H54" s="154">
        <f>IF(OR(F54="",F55=""),"",STDEV(F54:F55)/AVERAGE(F54:F55))</f>
        <v>1.6086277115066144E-2</v>
      </c>
      <c r="I54" s="18">
        <f t="shared" si="3"/>
        <v>2.1726200295867245E-2</v>
      </c>
      <c r="J54" s="156">
        <f t="shared" ref="J54" si="49">IF(D54="Молоко, сухое молоко, смеси (метод экстракции)",0.2,IF(D54="Молоко, молочные смеси (прямой метод)",1,IF(D54="Сгущенное молоко",0.4,IF(D54="Масло 50%",6.7,IF(D54="Масло 65, 67%",6,IF(D54="Масло 70%",5.7,IF(D54="Масло 72,5, 75, 78%",5.5,IF(D54="Масло 82,5, 84%",5.2,IF(D54="Творог",2,IF(D54="Сыр",1,IF(D54="Яйца, яичный порошок",1,IF(D54="Мороженое, коктейли",0.2,IF(D54="Йогурт с наполнителями",0.4,IF(D54="Йогурт, сыворотка, кисломол. продукты",0.4,IF(D54="Мясо, готовые мясные продукты",0.25,IF(D54="Рыба, жиры, креветки, субпродукты, консервы",0.25,IF(D54="Мед",1,)))))))))))))))))</f>
        <v>0.25</v>
      </c>
      <c r="K54" s="20">
        <f t="shared" si="5"/>
        <v>5.4315500739668113E-6</v>
      </c>
      <c r="L54" s="138">
        <f t="shared" ref="L54" si="50">AVERAGE(K54:K55)</f>
        <v>5.6447548416275063E-6</v>
      </c>
      <c r="M54" s="140" t="str">
        <f t="shared" ref="M54" si="51">IF(AND(D54="Молоко, сухое молоко, смеси (метод экстракции)",L54&lt;=0.00001),"&lt;",IF(AND(D54="Молоко, молочные смеси (прямой метод)",L54&lt;=0.000025),"&lt;",IF(AND(D54="Сгущенное молоко",L54&lt;=0.00002),"&lt;",IF(AND(D54="Масло 50%",L54&lt;=0.00013),"&lt;",IF(AND(D54="Масло 65, 67%",L54&lt;=0.00013),"&lt;",IF(AND(D54="Масло 70%",L54&lt;=0.00013),"&lt;",IF(AND(D54="Масло 72,5, 75, 78%",L54&lt;=0.00013),"&lt;",IF(AND(D54="Масло 82,5, 84%",L54&lt;=0.00013),"&lt;",IF(AND(D54="Творог",L54&lt;=0.0001),"&lt;",IF(AND(D54="Сыр",L54&lt;=0.000025),"&lt;",IF(AND(D54="Яйца, яичный порошок",L54&lt;=0.00005),"&lt;",IF(AND(D54="Мороженое, коктейли",L54&lt;=0.00001),"&lt;",IF(AND(D54="Йогурт с наполнителями",L54&lt;=0.0001),"&lt;",IF(AND(D54="Мясо, готовые мясные продукты",L54&lt;=0.000013),"&lt;",IF(AND(D54="Рыба, жиры, креветки, субпродукты, консервы",L54&lt;=0.000013),"&lt;",IF(AND(D54="Мед",L54&lt;=0.000075),"&lt;",IF(AND(D54="Йогурт, сыворотка, кисломол. продукты",L54&lt;=0.00002),"&lt;","&gt;")))))))))))))))))</f>
        <v>&lt;</v>
      </c>
      <c r="N54" s="142" t="str">
        <f t="shared" ref="N54" si="52">IF(L54&lt;0.0003,"Соответствует","Не соответствует")</f>
        <v>Соответствует</v>
      </c>
      <c r="O54" s="143"/>
    </row>
    <row r="55" spans="1:15" ht="17.100000000000001" customHeight="1">
      <c r="A55" s="146"/>
      <c r="B55" s="149"/>
      <c r="C55" s="144"/>
      <c r="D55" s="152"/>
      <c r="E55" s="153"/>
      <c r="F55" s="63">
        <v>1.5209999999999999</v>
      </c>
      <c r="G55" s="2">
        <f t="shared" si="2"/>
        <v>0.90267062314540047</v>
      </c>
      <c r="H55" s="155"/>
      <c r="I55" s="18">
        <f t="shared" si="3"/>
        <v>2.3431838437152804E-2</v>
      </c>
      <c r="J55" s="157"/>
      <c r="K55" s="20">
        <f>(I55/1000)*J54</f>
        <v>5.8579596092882013E-6</v>
      </c>
      <c r="L55" s="139"/>
      <c r="M55" s="141"/>
      <c r="N55" s="142"/>
      <c r="O55" s="144"/>
    </row>
    <row r="56" spans="1:15" ht="17.100000000000001" customHeight="1">
      <c r="A56" s="145">
        <v>14</v>
      </c>
      <c r="B56" s="147"/>
      <c r="C56" s="148"/>
      <c r="D56" s="150" t="s">
        <v>78</v>
      </c>
      <c r="E56" s="151"/>
      <c r="F56" s="63">
        <v>1.819</v>
      </c>
      <c r="G56" s="2">
        <f t="shared" si="2"/>
        <v>1.0795252225519287</v>
      </c>
      <c r="H56" s="154">
        <f>IF(OR(F56="",F57=""),"",STDEV(F56:F57)/AVERAGE(F56:F57))</f>
        <v>2.0507279766704131E-2</v>
      </c>
      <c r="I56" s="18">
        <f t="shared" si="3"/>
        <v>1.2312478806911126E-2</v>
      </c>
      <c r="J56" s="156">
        <f t="shared" ref="J56" si="53">IF(D56="Молоко, сухое молоко, смеси (метод экстракции)",0.2,IF(D56="Молоко, молочные смеси (прямой метод)",1,IF(D56="Сгущенное молоко",0.4,IF(D56="Масло 50%",6.7,IF(D56="Масло 65, 67%",6,IF(D56="Масло 70%",5.7,IF(D56="Масло 72,5, 75, 78%",5.5,IF(D56="Масло 82,5, 84%",5.2,IF(D56="Творог",2,IF(D56="Сыр",1,IF(D56="Яйца, яичный порошок",1,IF(D56="Мороженое, коктейли",0.2,IF(D56="Йогурт с наполнителями",0.4,IF(D56="Йогурт, сыворотка, кисломол. продукты",0.4,IF(D56="Мясо, готовые мясные продукты",0.25,IF(D56="Рыба, жиры, креветки, субпродукты, консервы",0.25,IF(D56="Мед",1,)))))))))))))))))</f>
        <v>0.25</v>
      </c>
      <c r="K56" s="20">
        <f t="shared" si="5"/>
        <v>3.0781197017277817E-6</v>
      </c>
      <c r="L56" s="138">
        <f t="shared" ref="L56" si="54">AVERAGE(K56:K57)</f>
        <v>3.2610096761688655E-6</v>
      </c>
      <c r="M56" s="140" t="str">
        <f t="shared" ref="M56" si="55">IF(AND(D56="Молоко, сухое молоко, смеси (метод экстракции)",L56&lt;=0.00001),"&lt;",IF(AND(D56="Молоко, молочные смеси (прямой метод)",L56&lt;=0.000025),"&lt;",IF(AND(D56="Сгущенное молоко",L56&lt;=0.00002),"&lt;",IF(AND(D56="Масло 50%",L56&lt;=0.00013),"&lt;",IF(AND(D56="Масло 65, 67%",L56&lt;=0.00013),"&lt;",IF(AND(D56="Масло 70%",L56&lt;=0.00013),"&lt;",IF(AND(D56="Масло 72,5, 75, 78%",L56&lt;=0.00013),"&lt;",IF(AND(D56="Масло 82,5, 84%",L56&lt;=0.00013),"&lt;",IF(AND(D56="Творог",L56&lt;=0.0001),"&lt;",IF(AND(D56="Сыр",L56&lt;=0.000025),"&lt;",IF(AND(D56="Яйца, яичный порошок",L56&lt;=0.00005),"&lt;",IF(AND(D56="Мороженое, коктейли",L56&lt;=0.00001),"&lt;",IF(AND(D56="Йогурт с наполнителями",L56&lt;=0.0001),"&lt;",IF(AND(D56="Мясо, готовые мясные продукты",L56&lt;=0.000013),"&lt;",IF(AND(D56="Рыба, жиры, креветки, субпродукты, консервы",L56&lt;=0.000013),"&lt;",IF(AND(D56="Мед",L56&lt;=0.000075),"&lt;",IF(AND(D56="Йогурт, сыворотка, кисломол. продукты",L56&lt;=0.00002),"&lt;","&gt;")))))))))))))))))</f>
        <v>&lt;</v>
      </c>
      <c r="N56" s="142" t="str">
        <f t="shared" ref="N56" si="56">IF(L56&lt;0.0003,"Соответствует","Не соответствует")</f>
        <v>Соответствует</v>
      </c>
      <c r="O56" s="143"/>
    </row>
    <row r="57" spans="1:15" ht="17.100000000000001" customHeight="1">
      <c r="A57" s="146"/>
      <c r="B57" s="149"/>
      <c r="C57" s="144"/>
      <c r="D57" s="152"/>
      <c r="E57" s="153"/>
      <c r="F57" s="63">
        <v>1.7669999999999999</v>
      </c>
      <c r="G57" s="2">
        <f t="shared" si="2"/>
        <v>1.0486646884272997</v>
      </c>
      <c r="H57" s="155"/>
      <c r="I57" s="18">
        <f t="shared" si="3"/>
        <v>1.3775598602439798E-2</v>
      </c>
      <c r="J57" s="157"/>
      <c r="K57" s="20">
        <f>(I57/1000)*J56</f>
        <v>3.4438996506099492E-6</v>
      </c>
      <c r="L57" s="139"/>
      <c r="M57" s="141"/>
      <c r="N57" s="142"/>
      <c r="O57" s="144"/>
    </row>
    <row r="58" spans="1:15" ht="17.100000000000001" customHeight="1">
      <c r="A58" s="145">
        <v>15</v>
      </c>
      <c r="B58" s="147"/>
      <c r="C58" s="148"/>
      <c r="D58" s="150" t="s">
        <v>78</v>
      </c>
      <c r="E58" s="151"/>
      <c r="F58" s="63">
        <v>1.8260000000000001</v>
      </c>
      <c r="G58" s="2">
        <f t="shared" si="2"/>
        <v>1.083679525222552</v>
      </c>
      <c r="H58" s="154">
        <f>IF(OR(F58="",F59=""),"",STDEV(F58:F59)/AVERAGE(F58:F59))</f>
        <v>5.0521506762435855E-3</v>
      </c>
      <c r="I58" s="18">
        <f t="shared" si="3"/>
        <v>1.2127770749650844E-2</v>
      </c>
      <c r="J58" s="156">
        <f t="shared" ref="J58" si="57">IF(D58="Молоко, сухое молоко, смеси (метод экстракции)",0.2,IF(D58="Молоко, молочные смеси (прямой метод)",1,IF(D58="Сгущенное молоко",0.4,IF(D58="Масло 50%",6.7,IF(D58="Масло 65, 67%",6,IF(D58="Масло 70%",5.7,IF(D58="Масло 72,5, 75, 78%",5.5,IF(D58="Масло 82,5, 84%",5.2,IF(D58="Творог",2,IF(D58="Сыр",1,IF(D58="Яйца, яичный порошок",1,IF(D58="Мороженое, коктейли",0.2,IF(D58="Йогурт с наполнителями",0.4,IF(D58="Йогурт, сыворотка, кисломол. продукты",0.4,IF(D58="Мясо, готовые мясные продукты",0.25,IF(D58="Рыба, жиры, креветки, субпродукты, консервы",0.25,IF(D58="Мед",1,)))))))))))))))))</f>
        <v>0.25</v>
      </c>
      <c r="K58" s="20">
        <f>(I58/1000)*J58</f>
        <v>3.031942687412711E-6</v>
      </c>
      <c r="L58" s="138">
        <f t="shared" ref="L58" si="58">AVERAGE(K58:K59)</f>
        <v>3.0751010197687146E-6</v>
      </c>
      <c r="M58" s="140" t="str">
        <f t="shared" ref="M58" si="59">IF(AND(D58="Молоко, сухое молоко, смеси (метод экстракции)",L58&lt;=0.00001),"&lt;",IF(AND(D58="Молоко, молочные смеси (прямой метод)",L58&lt;=0.000025),"&lt;",IF(AND(D58="Сгущенное молоко",L58&lt;=0.00002),"&lt;",IF(AND(D58="Масло 50%",L58&lt;=0.00013),"&lt;",IF(AND(D58="Масло 65, 67%",L58&lt;=0.00013),"&lt;",IF(AND(D58="Масло 70%",L58&lt;=0.00013),"&lt;",IF(AND(D58="Масло 72,5, 75, 78%",L58&lt;=0.00013),"&lt;",IF(AND(D58="Масло 82,5, 84%",L58&lt;=0.00013),"&lt;",IF(AND(D58="Творог",L58&lt;=0.0001),"&lt;",IF(AND(D58="Сыр",L58&lt;=0.000025),"&lt;",IF(AND(D58="Яйца, яичный порошок",L58&lt;=0.00005),"&lt;",IF(AND(D58="Мороженое, коктейли",L58&lt;=0.00001),"&lt;",IF(AND(D58="Йогурт с наполнителями",L58&lt;=0.0001),"&lt;",IF(AND(D58="Мясо, готовые мясные продукты",L58&lt;=0.000013),"&lt;",IF(AND(D58="Рыба, жиры, креветки, субпродукты, консервы",L58&lt;=0.000013),"&lt;",IF(AND(D58="Мед",L58&lt;=0.000075),"&lt;",IF(AND(D58="Йогурт, сыворотка, кисломол. продукты",L58&lt;=0.00002),"&lt;","&gt;")))))))))))))))))</f>
        <v>&lt;</v>
      </c>
      <c r="N58" s="142" t="str">
        <f t="shared" ref="N58" si="60">IF(L58&lt;0.0003,"Соответствует","Не соответствует")</f>
        <v>Соответствует</v>
      </c>
      <c r="O58" s="143"/>
    </row>
    <row r="59" spans="1:15" ht="17.100000000000001" customHeight="1">
      <c r="A59" s="146"/>
      <c r="B59" s="149"/>
      <c r="C59" s="144"/>
      <c r="D59" s="152"/>
      <c r="E59" s="153"/>
      <c r="F59" s="63">
        <v>1.8129999999999999</v>
      </c>
      <c r="G59" s="2">
        <f t="shared" si="2"/>
        <v>1.0759643916913946</v>
      </c>
      <c r="H59" s="155"/>
      <c r="I59" s="18">
        <f t="shared" si="3"/>
        <v>1.2473037408498873E-2</v>
      </c>
      <c r="J59" s="157"/>
      <c r="K59" s="20">
        <f>(I59/1000)*J58</f>
        <v>3.1182593521247182E-6</v>
      </c>
      <c r="L59" s="139"/>
      <c r="M59" s="141"/>
      <c r="N59" s="142"/>
      <c r="O59" s="144"/>
    </row>
    <row r="60" spans="1:15" ht="17.100000000000001" customHeight="1">
      <c r="A60" s="145">
        <v>16</v>
      </c>
      <c r="B60" s="147"/>
      <c r="C60" s="148"/>
      <c r="D60" s="150" t="s">
        <v>78</v>
      </c>
      <c r="E60" s="151"/>
      <c r="F60" s="63">
        <v>1.488</v>
      </c>
      <c r="G60" s="2">
        <f t="shared" si="2"/>
        <v>0.88308605341246282</v>
      </c>
      <c r="H60" s="154">
        <f>IF(OR(F60="",F61=""),"",STDEV(F60:F61)/AVERAGE(F60:F61))</f>
        <v>4.768083487434579E-3</v>
      </c>
      <c r="I60" s="18">
        <f t="shared" si="3"/>
        <v>2.5162475968202536E-2</v>
      </c>
      <c r="J60" s="156">
        <f t="shared" ref="J60" si="61">IF(D60="Молоко, сухое молоко, смеси (метод экстракции)",0.2,IF(D60="Молоко, молочные смеси (прямой метод)",1,IF(D60="Сгущенное молоко",0.4,IF(D60="Масло 50%",6.7,IF(D60="Масло 65, 67%",6,IF(D60="Масло 70%",5.7,IF(D60="Масло 72,5, 75, 78%",5.5,IF(D60="Масло 82,5, 84%",5.2,IF(D60="Творог",2,IF(D60="Сыр",1,IF(D60="Яйца, яичный порошок",1,IF(D60="Мороженое, коктейли",0.2,IF(D60="Йогурт с наполнителями",0.4,IF(D60="Йогурт, сыворотка, кисломол. продукты",0.4,IF(D60="Мясо, готовые мясные продукты",0.25,IF(D60="Рыба, жиры, креветки, субпродукты, консервы",0.25,IF(D60="Мед",1,)))))))))))))))))</f>
        <v>0.25</v>
      </c>
      <c r="K60" s="20">
        <f>(I60/1000)*J60</f>
        <v>6.2906189920506338E-6</v>
      </c>
      <c r="L60" s="138">
        <f t="shared" ref="L60" si="62">AVERAGE(K60:K61)</f>
        <v>6.3592754182193127E-6</v>
      </c>
      <c r="M60" s="140" t="str">
        <f t="shared" ref="M60" si="63">IF(AND(D60="Молоко, сухое молоко, смеси (метод экстракции)",L60&lt;=0.00001),"&lt;",IF(AND(D60="Молоко, молочные смеси (прямой метод)",L60&lt;=0.000025),"&lt;",IF(AND(D60="Сгущенное молоко",L60&lt;=0.00002),"&lt;",IF(AND(D60="Масло 50%",L60&lt;=0.00013),"&lt;",IF(AND(D60="Масло 65, 67%",L60&lt;=0.00013),"&lt;",IF(AND(D60="Масло 70%",L60&lt;=0.00013),"&lt;",IF(AND(D60="Масло 72,5, 75, 78%",L60&lt;=0.00013),"&lt;",IF(AND(D60="Масло 82,5, 84%",L60&lt;=0.00013),"&lt;",IF(AND(D60="Творог",L60&lt;=0.0001),"&lt;",IF(AND(D60="Сыр",L60&lt;=0.000025),"&lt;",IF(AND(D60="Яйца, яичный порошок",L60&lt;=0.00005),"&lt;",IF(AND(D60="Мороженое, коктейли",L60&lt;=0.00001),"&lt;",IF(AND(D60="Йогурт с наполнителями",L60&lt;=0.0001),"&lt;",IF(AND(D60="Мясо, готовые мясные продукты",L60&lt;=0.000013),"&lt;",IF(AND(D60="Рыба, жиры, креветки, субпродукты, консервы",L60&lt;=0.000013),"&lt;",IF(AND(D60="Мед",L60&lt;=0.000075),"&lt;",IF(AND(D60="Йогурт, сыворотка, кисломол. продукты",L60&lt;=0.00002),"&lt;","&gt;")))))))))))))))))</f>
        <v>&lt;</v>
      </c>
      <c r="N60" s="142" t="str">
        <f t="shared" ref="N60" si="64">IF(L60&lt;0.0003,"Соответствует","Не соответствует")</f>
        <v>Соответствует</v>
      </c>
      <c r="O60" s="143"/>
    </row>
    <row r="61" spans="1:15" ht="17.100000000000001" customHeight="1">
      <c r="A61" s="146"/>
      <c r="B61" s="149"/>
      <c r="C61" s="144"/>
      <c r="D61" s="152"/>
      <c r="E61" s="153"/>
      <c r="F61" s="63">
        <v>1.478</v>
      </c>
      <c r="G61" s="2">
        <f t="shared" si="2"/>
        <v>0.87715133531157263</v>
      </c>
      <c r="H61" s="155"/>
      <c r="I61" s="18">
        <f t="shared" si="3"/>
        <v>2.5711727377551966E-2</v>
      </c>
      <c r="J61" s="157"/>
      <c r="K61" s="20">
        <f>(I61/1000)*J60</f>
        <v>6.4279318443879917E-6</v>
      </c>
      <c r="L61" s="139"/>
      <c r="M61" s="141"/>
      <c r="N61" s="142"/>
      <c r="O61" s="144"/>
    </row>
    <row r="62" spans="1:15" ht="17.100000000000001" customHeight="1">
      <c r="A62" s="145">
        <v>17</v>
      </c>
      <c r="B62" s="147"/>
      <c r="C62" s="148"/>
      <c r="D62" s="150" t="s">
        <v>78</v>
      </c>
      <c r="E62" s="151"/>
      <c r="F62" s="63">
        <v>1.675</v>
      </c>
      <c r="G62" s="2">
        <f t="shared" si="2"/>
        <v>0.99406528189910981</v>
      </c>
      <c r="H62" s="154">
        <f>IF(OR(F62="",F63=""),"",STDEV(F62:F63)/AVERAGE(F62:F63))</f>
        <v>1.363919047496657E-2</v>
      </c>
      <c r="I62" s="18">
        <f t="shared" si="3"/>
        <v>1.6803006266374279E-2</v>
      </c>
      <c r="J62" s="156">
        <f t="shared" ref="J62:J112" si="65">IF(D62="Молоко, сухое молоко, смеси (метод экстракции)",0.2,IF(D62="Молоко, молочные смеси (прямой метод)",1,IF(D62="Сгущенное молоко",0.4,IF(D62="Масло 50%",6.7,IF(D62="Масло 65, 67%",6,IF(D62="Масло 70%",5.7,IF(D62="Масло 72,5, 75, 78%",5.5,IF(D62="Масло 82,5, 84%",5.2,IF(D62="Творог",2,IF(D62="Сыр",1,IF(D62="Яйца, яичный порошок",1,IF(D62="Мороженое, коктейли",0.2,IF(D62="Йогурт с наполнителями",0.4,IF(D62="Йогурт, сыворотка, кисломол. продукты",0.4,IF(D62="Мясо, готовые мясные продукты",0.25,IF(D62="Рыба, жиры, креветки, субпродукты, консервы",0.25,IF(D62="Мед",1,)))))))))))))))))</f>
        <v>0.25</v>
      </c>
      <c r="K62" s="20">
        <f>(I62/1000)*J62</f>
        <v>4.2007515665935697E-6</v>
      </c>
      <c r="L62" s="138">
        <f t="shared" ref="L62" si="66">AVERAGE(K62:K63)</f>
        <v>4.3510167674760722E-6</v>
      </c>
      <c r="M62" s="140" t="str">
        <f t="shared" ref="M62" si="67">IF(AND(D62="Молоко, сухое молоко, смеси (метод экстракции)",L62&lt;=0.00001),"&lt;",IF(AND(D62="Молоко, молочные смеси (прямой метод)",L62&lt;=0.000025),"&lt;",IF(AND(D62="Сгущенное молоко",L62&lt;=0.00002),"&lt;",IF(AND(D62="Масло 50%",L62&lt;=0.00013),"&lt;",IF(AND(D62="Масло 65, 67%",L62&lt;=0.00013),"&lt;",IF(AND(D62="Масло 70%",L62&lt;=0.00013),"&lt;",IF(AND(D62="Масло 72,5, 75, 78%",L62&lt;=0.00013),"&lt;",IF(AND(D62="Масло 82,5, 84%",L62&lt;=0.00013),"&lt;",IF(AND(D62="Творог",L62&lt;=0.0001),"&lt;",IF(AND(D62="Сыр",L62&lt;=0.000025),"&lt;",IF(AND(D62="Яйца, яичный порошок",L62&lt;=0.00005),"&lt;",IF(AND(D62="Мороженое, коктейли",L62&lt;=0.00001),"&lt;",IF(AND(D62="Йогурт с наполнителями",L62&lt;=0.0001),"&lt;",IF(AND(D62="Мясо, готовые мясные продукты",L62&lt;=0.000013),"&lt;",IF(AND(D62="Рыба, жиры, креветки, субпродукты, консервы",L62&lt;=0.000013),"&lt;",IF(AND(D62="Мед",L62&lt;=0.000075),"&lt;",IF(AND(D62="Йогурт, сыворотка, кисломол. продукты",L62&lt;=0.00002),"&lt;","&gt;")))))))))))))))))</f>
        <v>&lt;</v>
      </c>
      <c r="N62" s="142" t="str">
        <f t="shared" ref="N62" si="68">IF(L62&lt;0.0003,"Соответствует","Не соответствует")</f>
        <v>Соответствует</v>
      </c>
      <c r="O62" s="143"/>
    </row>
    <row r="63" spans="1:15" ht="17.100000000000001" customHeight="1">
      <c r="A63" s="146"/>
      <c r="B63" s="149"/>
      <c r="C63" s="144"/>
      <c r="D63" s="152"/>
      <c r="E63" s="153"/>
      <c r="F63" s="63">
        <v>1.643</v>
      </c>
      <c r="G63" s="2">
        <f t="shared" si="2"/>
        <v>0.97507418397626111</v>
      </c>
      <c r="H63" s="155"/>
      <c r="I63" s="18">
        <f t="shared" si="3"/>
        <v>1.8005127873434303E-2</v>
      </c>
      <c r="J63" s="157"/>
      <c r="K63" s="20">
        <f>(I63/1000)*J62</f>
        <v>4.5012819683585755E-6</v>
      </c>
      <c r="L63" s="139"/>
      <c r="M63" s="141"/>
      <c r="N63" s="142"/>
      <c r="O63" s="144"/>
    </row>
    <row r="64" spans="1:15" ht="17.100000000000001" customHeight="1">
      <c r="A64" s="145">
        <v>18</v>
      </c>
      <c r="B64" s="147"/>
      <c r="C64" s="148"/>
      <c r="D64" s="150" t="s">
        <v>78</v>
      </c>
      <c r="E64" s="151"/>
      <c r="F64" s="63">
        <v>1.7110000000000001</v>
      </c>
      <c r="G64" s="2">
        <f t="shared" si="2"/>
        <v>1.0154302670623145</v>
      </c>
      <c r="H64" s="154">
        <f>IF(OR(F64="",F65=""),"",STDEV(F64:F65)/AVERAGE(F64:F65))</f>
        <v>4.1206688880334966E-3</v>
      </c>
      <c r="I64" s="18">
        <f t="shared" si="3"/>
        <v>1.5546284675056159E-2</v>
      </c>
      <c r="J64" s="156">
        <f t="shared" si="65"/>
        <v>0.25</v>
      </c>
      <c r="K64" s="20">
        <f>(I64/1000)*J64</f>
        <v>3.8865711687640396E-6</v>
      </c>
      <c r="L64" s="138">
        <f t="shared" ref="L64" si="69">AVERAGE(K64:K65)</f>
        <v>3.8450588918828623E-6</v>
      </c>
      <c r="M64" s="140" t="str">
        <f t="shared" ref="M64" si="70">IF(AND(D64="Молоко, сухое молоко, смеси (метод экстракции)",L64&lt;=0.00001),"&lt;",IF(AND(D64="Молоко, молочные смеси (прямой метод)",L64&lt;=0.000025),"&lt;",IF(AND(D64="Сгущенное молоко",L64&lt;=0.00002),"&lt;",IF(AND(D64="Масло 50%",L64&lt;=0.00013),"&lt;",IF(AND(D64="Масло 65, 67%",L64&lt;=0.00013),"&lt;",IF(AND(D64="Масло 70%",L64&lt;=0.00013),"&lt;",IF(AND(D64="Масло 72,5, 75, 78%",L64&lt;=0.00013),"&lt;",IF(AND(D64="Масло 82,5, 84%",L64&lt;=0.00013),"&lt;",IF(AND(D64="Творог",L64&lt;=0.0001),"&lt;",IF(AND(D64="Сыр",L64&lt;=0.000025),"&lt;",IF(AND(D64="Яйца, яичный порошок",L64&lt;=0.00005),"&lt;",IF(AND(D64="Мороженое, коктейли",L64&lt;=0.00001),"&lt;",IF(AND(D64="Йогурт с наполнителями",L64&lt;=0.0001),"&lt;",IF(AND(D64="Мясо, готовые мясные продукты",L64&lt;=0.000013),"&lt;",IF(AND(D64="Рыба, жиры, креветки, субпродукты, консервы",L64&lt;=0.000013),"&lt;",IF(AND(D64="Мед",L64&lt;=0.000075),"&lt;",IF(AND(D64="Йогурт, сыворотка, кисломол. продукты",L64&lt;=0.00002),"&lt;","&gt;")))))))))))))))))</f>
        <v>&lt;</v>
      </c>
      <c r="N64" s="142" t="str">
        <f t="shared" ref="N64" si="71">IF(L64&lt;0.0003,"Соответствует","Не соответствует")</f>
        <v>Соответствует</v>
      </c>
      <c r="O64" s="143"/>
    </row>
    <row r="65" spans="1:15" ht="17.100000000000001" customHeight="1">
      <c r="A65" s="146"/>
      <c r="B65" s="149"/>
      <c r="C65" s="144"/>
      <c r="D65" s="152"/>
      <c r="E65" s="153"/>
      <c r="F65" s="63">
        <v>1.7210000000000001</v>
      </c>
      <c r="G65" s="2">
        <f>IF(F65="","",IF((F65/AVERAGE($D$13:$E$13))=0,"",F65/AVERAGE($D$13:$E$13)))</f>
        <v>1.0213649851632047</v>
      </c>
      <c r="H65" s="155"/>
      <c r="I65" s="18">
        <f t="shared" si="3"/>
        <v>1.5214186460006742E-2</v>
      </c>
      <c r="J65" s="157"/>
      <c r="K65" s="20">
        <f>(I65/1000)*J64</f>
        <v>3.8035466150016855E-6</v>
      </c>
      <c r="L65" s="139"/>
      <c r="M65" s="141"/>
      <c r="N65" s="142"/>
      <c r="O65" s="144"/>
    </row>
    <row r="66" spans="1:15" ht="17.100000000000001" customHeight="1">
      <c r="A66" s="145">
        <v>19</v>
      </c>
      <c r="B66" s="147"/>
      <c r="C66" s="148"/>
      <c r="D66" s="150" t="s">
        <v>89</v>
      </c>
      <c r="E66" s="151"/>
      <c r="F66" s="63">
        <v>1.82</v>
      </c>
      <c r="G66" s="2">
        <f t="shared" si="2"/>
        <v>1.0801186943620178</v>
      </c>
      <c r="H66" s="154">
        <f>IF(OR(F66="",F67=""),"",STDEV(F66:F67)/AVERAGE(F66:F67))</f>
        <v>8.9927873747805837E-3</v>
      </c>
      <c r="I66" s="18">
        <f t="shared" si="3"/>
        <v>1.2285920699996159E-2</v>
      </c>
      <c r="J66" s="156">
        <f t="shared" si="65"/>
        <v>0.25</v>
      </c>
      <c r="K66" s="20">
        <f t="shared" si="5"/>
        <v>3.0714801749990398E-6</v>
      </c>
      <c r="L66" s="138">
        <f t="shared" ref="L66" si="72">AVERAGE(K66:K67)</f>
        <v>3.1496780916367049E-6</v>
      </c>
      <c r="M66" s="140" t="str">
        <f t="shared" ref="M66" si="73">IF(AND(D66="Молоко, сухое молоко, смеси (метод экстракции)",L66&lt;=0.00001),"&lt;",IF(AND(D66="Молоко, молочные смеси (прямой метод)",L66&lt;=0.000025),"&lt;",IF(AND(D66="Сгущенное молоко",L66&lt;=0.00002),"&lt;",IF(AND(D66="Масло 50%",L66&lt;=0.00013),"&lt;",IF(AND(D66="Масло 65, 67%",L66&lt;=0.00013),"&lt;",IF(AND(D66="Масло 70%",L66&lt;=0.00013),"&lt;",IF(AND(D66="Масло 72,5, 75, 78%",L66&lt;=0.00013),"&lt;",IF(AND(D66="Масло 82,5, 84%",L66&lt;=0.00013),"&lt;",IF(AND(D66="Творог",L66&lt;=0.0001),"&lt;",IF(AND(D66="Сыр",L66&lt;=0.000025),"&lt;",IF(AND(D66="Яйца, яичный порошок",L66&lt;=0.00005),"&lt;",IF(AND(D66="Мороженое, коктейли",L66&lt;=0.00001),"&lt;",IF(AND(D66="Йогурт с наполнителями",L66&lt;=0.0001),"&lt;",IF(AND(D66="Мясо, готовые мясные продукты",L66&lt;=0.000013),"&lt;",IF(AND(D66="Рыба, жиры, креветки, субпродукты, консервы",L66&lt;=0.000013),"&lt;",IF(AND(D66="Мед",L66&lt;=0.000075),"&lt;",IF(AND(D66="Йогурт, сыворотка, кисломол. продукты",L66&lt;=0.00002),"&lt;","&gt;")))))))))))))))))</f>
        <v>&lt;</v>
      </c>
      <c r="N66" s="142" t="str">
        <f t="shared" ref="N66" si="74">IF(L66&lt;0.0003,"Соответствует","Не соответствует")</f>
        <v>Соответствует</v>
      </c>
      <c r="O66" s="143"/>
    </row>
    <row r="67" spans="1:15" ht="17.100000000000001" customHeight="1">
      <c r="A67" s="146"/>
      <c r="B67" s="149"/>
      <c r="C67" s="144"/>
      <c r="D67" s="152"/>
      <c r="E67" s="153"/>
      <c r="F67" s="63">
        <v>1.7969999999999999</v>
      </c>
      <c r="G67" s="2">
        <f t="shared" si="2"/>
        <v>1.0664688427299702</v>
      </c>
      <c r="H67" s="155"/>
      <c r="I67" s="18">
        <f t="shared" si="3"/>
        <v>1.291150403309748E-2</v>
      </c>
      <c r="J67" s="157"/>
      <c r="K67" s="20">
        <f>(I67/1000)*J66</f>
        <v>3.2278760082743699E-6</v>
      </c>
      <c r="L67" s="139"/>
      <c r="M67" s="141"/>
      <c r="N67" s="142"/>
      <c r="O67" s="144"/>
    </row>
    <row r="68" spans="1:15" ht="17.100000000000001" customHeight="1">
      <c r="A68" s="145">
        <v>20</v>
      </c>
      <c r="B68" s="147"/>
      <c r="C68" s="148"/>
      <c r="D68" s="150" t="s">
        <v>78</v>
      </c>
      <c r="E68" s="151"/>
      <c r="F68" s="63">
        <v>1.6279999999999999</v>
      </c>
      <c r="G68" s="2">
        <f t="shared" si="2"/>
        <v>0.96617210682492571</v>
      </c>
      <c r="H68" s="154">
        <f>IF(OR(F68="",F69=""),"",STDEV(F68:F69)/AVERAGE(F68:F69))</f>
        <v>2.4331473907415229E-2</v>
      </c>
      <c r="I68" s="18">
        <f t="shared" si="3"/>
        <v>1.8597862492342632E-2</v>
      </c>
      <c r="J68" s="156">
        <f t="shared" si="65"/>
        <v>0.25</v>
      </c>
      <c r="K68" s="20">
        <f t="shared" si="5"/>
        <v>4.6494656230856575E-6</v>
      </c>
      <c r="L68" s="138">
        <f t="shared" ref="L68" si="75">AVERAGE(K68:K69)</f>
        <v>4.3802405724699307E-6</v>
      </c>
      <c r="M68" s="140" t="str">
        <f t="shared" ref="M68" si="76">IF(AND(D68="Молоко, сухое молоко, смеси (метод экстракции)",L68&lt;=0.00001),"&lt;",IF(AND(D68="Молоко, молочные смеси (прямой метод)",L68&lt;=0.000025),"&lt;",IF(AND(D68="Сгущенное молоко",L68&lt;=0.00002),"&lt;",IF(AND(D68="Масло 50%",L68&lt;=0.00013),"&lt;",IF(AND(D68="Масло 65, 67%",L68&lt;=0.00013),"&lt;",IF(AND(D68="Масло 70%",L68&lt;=0.00013),"&lt;",IF(AND(D68="Масло 72,5, 75, 78%",L68&lt;=0.00013),"&lt;",IF(AND(D68="Масло 82,5, 84%",L68&lt;=0.00013),"&lt;",IF(AND(D68="Творог",L68&lt;=0.0001),"&lt;",IF(AND(D68="Сыр",L68&lt;=0.000025),"&lt;",IF(AND(D68="Яйца, яичный порошок",L68&lt;=0.00005),"&lt;",IF(AND(D68="Мороженое, коктейли",L68&lt;=0.00001),"&lt;",IF(AND(D68="Йогурт с наполнителями",L68&lt;=0.0001),"&lt;",IF(AND(D68="Мясо, готовые мясные продукты",L68&lt;=0.000013),"&lt;",IF(AND(D68="Рыба, жиры, креветки, субпродукты, консервы",L68&lt;=0.000013),"&lt;",IF(AND(D68="Мед",L68&lt;=0.000075),"&lt;",IF(AND(D68="Йогурт, сыворотка, кисломол. продукты",L68&lt;=0.00002),"&lt;","&gt;")))))))))))))))))</f>
        <v>&lt;</v>
      </c>
      <c r="N68" s="142" t="str">
        <f t="shared" ref="N68" si="77">IF(L68&lt;0.0003,"Соответствует","Не соответствует")</f>
        <v>Соответствует</v>
      </c>
      <c r="O68" s="143"/>
    </row>
    <row r="69" spans="1:15" ht="17.100000000000001" customHeight="1">
      <c r="A69" s="146"/>
      <c r="B69" s="149"/>
      <c r="C69" s="144"/>
      <c r="D69" s="152"/>
      <c r="E69" s="153"/>
      <c r="F69" s="63">
        <v>1.6850000000000001</v>
      </c>
      <c r="G69" s="2">
        <f t="shared" si="2"/>
        <v>1</v>
      </c>
      <c r="H69" s="155"/>
      <c r="I69" s="18">
        <f t="shared" si="3"/>
        <v>1.6444062087416816E-2</v>
      </c>
      <c r="J69" s="157"/>
      <c r="K69" s="20">
        <f>(I69/1000)*J68</f>
        <v>4.1110155218542039E-6</v>
      </c>
      <c r="L69" s="139"/>
      <c r="M69" s="141"/>
      <c r="N69" s="142"/>
      <c r="O69" s="144"/>
    </row>
    <row r="70" spans="1:15" ht="17.100000000000001" customHeight="1">
      <c r="A70" s="145">
        <v>21</v>
      </c>
      <c r="B70" s="147"/>
      <c r="C70" s="148"/>
      <c r="D70" s="150" t="s">
        <v>89</v>
      </c>
      <c r="E70" s="151"/>
      <c r="F70" s="63">
        <v>1.4159999999999999</v>
      </c>
      <c r="G70" s="2">
        <f t="shared" si="2"/>
        <v>0.84035608308605336</v>
      </c>
      <c r="H70" s="154">
        <f>IF(OR(F70="",F71=""),"",STDEV(F70:F71)/AVERAGE(F70:F71))</f>
        <v>8.9318751307774519E-3</v>
      </c>
      <c r="I70" s="18">
        <f t="shared" si="3"/>
        <v>2.9395044352554144E-2</v>
      </c>
      <c r="J70" s="156">
        <f t="shared" si="65"/>
        <v>0.25</v>
      </c>
      <c r="K70" s="20">
        <f t="shared" si="5"/>
        <v>7.3487610881385358E-6</v>
      </c>
      <c r="L70" s="138">
        <f t="shared" ref="L70" si="78">AVERAGE(K70:K71)</f>
        <v>7.2086849014484263E-6</v>
      </c>
      <c r="M70" s="140" t="str">
        <f t="shared" ref="M70" si="79">IF(AND(D70="Молоко, сухое молоко, смеси (метод экстракции)",L70&lt;=0.00001),"&lt;",IF(AND(D70="Молоко, молочные смеси (прямой метод)",L70&lt;=0.000025),"&lt;",IF(AND(D70="Сгущенное молоко",L70&lt;=0.00002),"&lt;",IF(AND(D70="Масло 50%",L70&lt;=0.00013),"&lt;",IF(AND(D70="Масло 65, 67%",L70&lt;=0.00013),"&lt;",IF(AND(D70="Масло 70%",L70&lt;=0.00013),"&lt;",IF(AND(D70="Масло 72,5, 75, 78%",L70&lt;=0.00013),"&lt;",IF(AND(D70="Масло 82,5, 84%",L70&lt;=0.00013),"&lt;",IF(AND(D70="Творог",L70&lt;=0.0001),"&lt;",IF(AND(D70="Сыр",L70&lt;=0.000025),"&lt;",IF(AND(D70="Яйца, яичный порошок",L70&lt;=0.00005),"&lt;",IF(AND(D70="Мороженое, коктейли",L70&lt;=0.00001),"&lt;",IF(AND(D70="Йогурт с наполнителями",L70&lt;=0.0001),"&lt;",IF(AND(D70="Мясо, готовые мясные продукты",L70&lt;=0.000013),"&lt;",IF(AND(D70="Рыба, жиры, креветки, субпродукты, консервы",L70&lt;=0.000013),"&lt;",IF(AND(D70="Мед",L70&lt;=0.000075),"&lt;",IF(AND(D70="Йогурт, сыворотка, кисломол. продукты",L70&lt;=0.00002),"&lt;","&gt;")))))))))))))))))</f>
        <v>&lt;</v>
      </c>
      <c r="N70" s="142" t="str">
        <f t="shared" ref="N70" si="80">IF(L70&lt;0.0003,"Соответствует","Не соответствует")</f>
        <v>Соответствует</v>
      </c>
      <c r="O70" s="143"/>
    </row>
    <row r="71" spans="1:15" ht="17.100000000000001" customHeight="1">
      <c r="A71" s="146"/>
      <c r="B71" s="149"/>
      <c r="C71" s="144"/>
      <c r="D71" s="152"/>
      <c r="E71" s="153"/>
      <c r="F71" s="63">
        <v>1.4339999999999999</v>
      </c>
      <c r="G71" s="2">
        <f t="shared" si="2"/>
        <v>0.85103857566765573</v>
      </c>
      <c r="H71" s="155"/>
      <c r="I71" s="18">
        <f t="shared" si="3"/>
        <v>2.8274434859033269E-2</v>
      </c>
      <c r="J71" s="157"/>
      <c r="K71" s="20">
        <f>(I71/1000)*J70</f>
        <v>7.0686087147583177E-6</v>
      </c>
      <c r="L71" s="139"/>
      <c r="M71" s="141"/>
      <c r="N71" s="142"/>
      <c r="O71" s="144"/>
    </row>
    <row r="72" spans="1:15" ht="17.100000000000001" customHeight="1">
      <c r="A72" s="145">
        <v>22</v>
      </c>
      <c r="B72" s="147"/>
      <c r="C72" s="148"/>
      <c r="D72" s="150" t="s">
        <v>78</v>
      </c>
      <c r="E72" s="151"/>
      <c r="F72" s="63">
        <v>1.617</v>
      </c>
      <c r="G72" s="2">
        <f t="shared" si="2"/>
        <v>0.95964391691394657</v>
      </c>
      <c r="H72" s="154">
        <f>IF(OR(F72="",F73=""),"",STDEV(F72:F73)/AVERAGE(F72:F73))</f>
        <v>1.642424063880735E-2</v>
      </c>
      <c r="I72" s="18">
        <f t="shared" si="3"/>
        <v>1.9044900233795788E-2</v>
      </c>
      <c r="J72" s="156">
        <f t="shared" si="65"/>
        <v>0.25</v>
      </c>
      <c r="K72" s="20">
        <f t="shared" si="5"/>
        <v>4.7612250584489473E-6</v>
      </c>
      <c r="L72" s="138">
        <f t="shared" ref="L72" si="81">AVERAGE(K72:K73)</f>
        <v>4.5736838992326775E-6</v>
      </c>
      <c r="M72" s="140" t="str">
        <f t="shared" ref="M72" si="82">IF(AND(D72="Молоко, сухое молоко, смеси (метод экстракции)",L72&lt;=0.00001),"&lt;",IF(AND(D72="Молоко, молочные смеси (прямой метод)",L72&lt;=0.000025),"&lt;",IF(AND(D72="Сгущенное молоко",L72&lt;=0.00002),"&lt;",IF(AND(D72="Масло 50%",L72&lt;=0.00013),"&lt;",IF(AND(D72="Масло 65, 67%",L72&lt;=0.00013),"&lt;",IF(AND(D72="Масло 70%",L72&lt;=0.00013),"&lt;",IF(AND(D72="Масло 72,5, 75, 78%",L72&lt;=0.00013),"&lt;",IF(AND(D72="Масло 82,5, 84%",L72&lt;=0.00013),"&lt;",IF(AND(D72="Творог",L72&lt;=0.0001),"&lt;",IF(AND(D72="Сыр",L72&lt;=0.000025),"&lt;",IF(AND(D72="Яйца, яичный порошок",L72&lt;=0.00005),"&lt;",IF(AND(D72="Мороженое, коктейли",L72&lt;=0.00001),"&lt;",IF(AND(D72="Йогурт с наполнителями",L72&lt;=0.0001),"&lt;",IF(AND(D72="Мясо, готовые мясные продукты",L72&lt;=0.000013),"&lt;",IF(AND(D72="Рыба, жиры, креветки, субпродукты, консервы",L72&lt;=0.000013),"&lt;",IF(AND(D72="Мед",L72&lt;=0.000075),"&lt;",IF(AND(D72="Йогурт, сыворотка, кисломол. продукты",L72&lt;=0.00002),"&lt;","&gt;")))))))))))))))))</f>
        <v>&lt;</v>
      </c>
      <c r="N72" s="142" t="str">
        <f t="shared" ref="N72" si="83">IF(L72&lt;0.0003,"Соответствует","Не соответствует")</f>
        <v>Соответствует</v>
      </c>
      <c r="O72" s="143"/>
    </row>
    <row r="73" spans="1:15" ht="17.100000000000001" customHeight="1">
      <c r="A73" s="146"/>
      <c r="B73" s="149"/>
      <c r="C73" s="144"/>
      <c r="D73" s="152"/>
      <c r="E73" s="153"/>
      <c r="F73" s="63">
        <v>1.655</v>
      </c>
      <c r="G73" s="2">
        <f t="shared" si="2"/>
        <v>0.98219584569732932</v>
      </c>
      <c r="H73" s="155"/>
      <c r="I73" s="18">
        <f t="shared" si="3"/>
        <v>1.7544570960065634E-2</v>
      </c>
      <c r="J73" s="157"/>
      <c r="K73" s="20">
        <f>(I73/1000)*J72</f>
        <v>4.3861427400164086E-6</v>
      </c>
      <c r="L73" s="139"/>
      <c r="M73" s="141"/>
      <c r="N73" s="142"/>
      <c r="O73" s="144"/>
    </row>
    <row r="74" spans="1:15" ht="17.100000000000001" customHeight="1">
      <c r="A74" s="145">
        <v>23</v>
      </c>
      <c r="B74" s="147"/>
      <c r="C74" s="148"/>
      <c r="D74" s="150" t="s">
        <v>78</v>
      </c>
      <c r="E74" s="151"/>
      <c r="F74" s="63">
        <v>1.7210000000000001</v>
      </c>
      <c r="G74" s="2">
        <f t="shared" si="2"/>
        <v>1.0213649851632047</v>
      </c>
      <c r="H74" s="154">
        <f>IF(OR(F74="",F75=""),"",STDEV(F74:F75)/AVERAGE(F74:F75))</f>
        <v>1.3429941743399142E-2</v>
      </c>
      <c r="I74" s="18">
        <f t="shared" si="3"/>
        <v>1.5214186460006742E-2</v>
      </c>
      <c r="J74" s="156">
        <f t="shared" si="65"/>
        <v>0.25</v>
      </c>
      <c r="K74" s="20">
        <f t="shared" si="5"/>
        <v>3.8035466150016855E-6</v>
      </c>
      <c r="L74" s="138">
        <f t="shared" ref="L74" si="84">AVERAGE(K74:K75)</f>
        <v>3.6727454861434311E-6</v>
      </c>
      <c r="M74" s="140" t="str">
        <f t="shared" ref="M74" si="85">IF(AND(D74="Молоко, сухое молоко, смеси (метод экстракции)",L74&lt;=0.00001),"&lt;",IF(AND(D74="Молоко, молочные смеси (прямой метод)",L74&lt;=0.000025),"&lt;",IF(AND(D74="Сгущенное молоко",L74&lt;=0.00002),"&lt;",IF(AND(D74="Масло 50%",L74&lt;=0.00013),"&lt;",IF(AND(D74="Масло 65, 67%",L74&lt;=0.00013),"&lt;",IF(AND(D74="Масло 70%",L74&lt;=0.00013),"&lt;",IF(AND(D74="Масло 72,5, 75, 78%",L74&lt;=0.00013),"&lt;",IF(AND(D74="Масло 82,5, 84%",L74&lt;=0.00013),"&lt;",IF(AND(D74="Творог",L74&lt;=0.0001),"&lt;",IF(AND(D74="Сыр",L74&lt;=0.000025),"&lt;",IF(AND(D74="Яйца, яичный порошок",L74&lt;=0.00005),"&lt;",IF(AND(D74="Мороженое, коктейли",L74&lt;=0.00001),"&lt;",IF(AND(D74="Йогурт с наполнителями",L74&lt;=0.0001),"&lt;",IF(AND(D74="Мясо, готовые мясные продукты",L74&lt;=0.000013),"&lt;",IF(AND(D74="Рыба, жиры, креветки, субпродукты, консервы",L74&lt;=0.000013),"&lt;",IF(AND(D74="Мед",L74&lt;=0.000075),"&lt;",IF(AND(D74="Йогурт, сыворотка, кисломол. продукты",L74&lt;=0.00002),"&lt;","&gt;")))))))))))))))))</f>
        <v>&lt;</v>
      </c>
      <c r="N74" s="142" t="str">
        <f t="shared" ref="N74" si="86">IF(L74&lt;0.0003,"Соответствует","Не соответствует")</f>
        <v>Соответствует</v>
      </c>
      <c r="O74" s="143"/>
    </row>
    <row r="75" spans="1:15" ht="17.100000000000001" customHeight="1">
      <c r="A75" s="146"/>
      <c r="B75" s="149"/>
      <c r="C75" s="144"/>
      <c r="D75" s="152"/>
      <c r="E75" s="153"/>
      <c r="F75" s="63">
        <v>1.754</v>
      </c>
      <c r="G75" s="2">
        <f>IF(F75="","",IF((F75/AVERAGE($D$13:$E$13))=0,"",F75/AVERAGE($D$13:$E$13)))</f>
        <v>1.0409495548961425</v>
      </c>
      <c r="H75" s="155"/>
      <c r="I75" s="18">
        <f t="shared" si="3"/>
        <v>1.4167777429140705E-2</v>
      </c>
      <c r="J75" s="157"/>
      <c r="K75" s="20">
        <f>(I75/1000)*J74</f>
        <v>3.5419443572851763E-6</v>
      </c>
      <c r="L75" s="139"/>
      <c r="M75" s="141"/>
      <c r="N75" s="142"/>
      <c r="O75" s="144"/>
    </row>
    <row r="76" spans="1:15" ht="17.100000000000001" customHeight="1">
      <c r="A76" s="145">
        <v>24</v>
      </c>
      <c r="B76" s="147"/>
      <c r="C76" s="148"/>
      <c r="D76" s="150" t="s">
        <v>78</v>
      </c>
      <c r="E76" s="151"/>
      <c r="F76" s="63">
        <v>1.71</v>
      </c>
      <c r="G76" s="2">
        <f t="shared" si="2"/>
        <v>1.0148367952522255</v>
      </c>
      <c r="H76" s="154">
        <f>IF(OR(F76="",F77=""),"",STDEV(F76:F77)/AVERAGE(F76:F77))</f>
        <v>8.2750939869695515E-4</v>
      </c>
      <c r="I76" s="18">
        <f t="shared" si="3"/>
        <v>1.5579890613154944E-2</v>
      </c>
      <c r="J76" s="156">
        <f t="shared" si="65"/>
        <v>0.25</v>
      </c>
      <c r="K76" s="20">
        <f t="shared" si="5"/>
        <v>3.8949726532887364E-6</v>
      </c>
      <c r="L76" s="138">
        <f t="shared" ref="L76" si="87">AVERAGE(K76:K77)</f>
        <v>3.9034013992990487E-6</v>
      </c>
      <c r="M76" s="140" t="str">
        <f t="shared" ref="M76" si="88">IF(AND(D76="Молоко, сухое молоко, смеси (метод экстракции)",L76&lt;=0.00001),"&lt;",IF(AND(D76="Молоко, молочные смеси (прямой метод)",L76&lt;=0.000025),"&lt;",IF(AND(D76="Сгущенное молоко",L76&lt;=0.00002),"&lt;",IF(AND(D76="Масло 50%",L76&lt;=0.00013),"&lt;",IF(AND(D76="Масло 65, 67%",L76&lt;=0.00013),"&lt;",IF(AND(D76="Масло 70%",L76&lt;=0.00013),"&lt;",IF(AND(D76="Масло 72,5, 75, 78%",L76&lt;=0.00013),"&lt;",IF(AND(D76="Масло 82,5, 84%",L76&lt;=0.00013),"&lt;",IF(AND(D76="Творог",L76&lt;=0.0001),"&lt;",IF(AND(D76="Сыр",L76&lt;=0.000025),"&lt;",IF(AND(D76="Яйца, яичный порошок",L76&lt;=0.00005),"&lt;",IF(AND(D76="Мороженое, коктейли",L76&lt;=0.00001),"&lt;",IF(AND(D76="Йогурт с наполнителями",L76&lt;=0.0001),"&lt;",IF(AND(D76="Мясо, готовые мясные продукты",L76&lt;=0.000013),"&lt;",IF(AND(D76="Рыба, жиры, креветки, субпродукты, консервы",L76&lt;=0.000013),"&lt;",IF(AND(D76="Мед",L76&lt;=0.000075),"&lt;",IF(AND(D76="Йогурт, сыворотка, кисломол. продукты",L76&lt;=0.00002),"&lt;","&gt;")))))))))))))))))</f>
        <v>&lt;</v>
      </c>
      <c r="N76" s="142" t="str">
        <f t="shared" ref="N76" si="89">IF(L76&lt;0.0003,"Соответствует","Не соответствует")</f>
        <v>Соответствует</v>
      </c>
      <c r="O76" s="143"/>
    </row>
    <row r="77" spans="1:15" ht="17.100000000000001" customHeight="1">
      <c r="A77" s="146"/>
      <c r="B77" s="149"/>
      <c r="C77" s="144"/>
      <c r="D77" s="152"/>
      <c r="E77" s="153"/>
      <c r="F77" s="63">
        <v>1.708</v>
      </c>
      <c r="G77" s="2">
        <f t="shared" si="2"/>
        <v>1.0136498516320473</v>
      </c>
      <c r="H77" s="155"/>
      <c r="I77" s="18">
        <f t="shared" si="3"/>
        <v>1.5647320581237443E-2</v>
      </c>
      <c r="J77" s="157"/>
      <c r="K77" s="20">
        <f>(I77/1000)*J76</f>
        <v>3.9118301453093609E-6</v>
      </c>
      <c r="L77" s="139"/>
      <c r="M77" s="141"/>
      <c r="N77" s="142"/>
      <c r="O77" s="144"/>
    </row>
    <row r="78" spans="1:15" ht="17.100000000000001" customHeight="1">
      <c r="A78" s="145">
        <v>25</v>
      </c>
      <c r="B78" s="147"/>
      <c r="C78" s="148"/>
      <c r="D78" s="150" t="s">
        <v>78</v>
      </c>
      <c r="E78" s="151"/>
      <c r="F78" s="63">
        <v>1.7070000000000001</v>
      </c>
      <c r="G78" s="2">
        <f t="shared" si="2"/>
        <v>1.0130563798219585</v>
      </c>
      <c r="H78" s="154">
        <f>IF(OR(F78="",F79=""),"",STDEV(F78:F79)/AVERAGE(F78:F79))</f>
        <v>1.8464509419708081E-2</v>
      </c>
      <c r="I78" s="18">
        <f t="shared" si="3"/>
        <v>1.5681144925629414E-2</v>
      </c>
      <c r="J78" s="156">
        <f t="shared" si="65"/>
        <v>0.25</v>
      </c>
      <c r="K78" s="20">
        <f>(I78/1000)*J78</f>
        <v>3.9202862314073535E-6</v>
      </c>
      <c r="L78" s="138">
        <f t="shared" ref="L78" si="90">AVERAGE(K78:K79)</f>
        <v>4.1156551910118949E-6</v>
      </c>
      <c r="M78" s="140" t="str">
        <f t="shared" ref="M78" si="91">IF(AND(D78="Молоко, сухое молоко, смеси (метод экстракции)",L78&lt;=0.00001),"&lt;",IF(AND(D78="Молоко, молочные смеси (прямой метод)",L78&lt;=0.000025),"&lt;",IF(AND(D78="Сгущенное молоко",L78&lt;=0.00002),"&lt;",IF(AND(D78="Масло 50%",L78&lt;=0.00013),"&lt;",IF(AND(D78="Масло 65, 67%",L78&lt;=0.00013),"&lt;",IF(AND(D78="Масло 70%",L78&lt;=0.00013),"&lt;",IF(AND(D78="Масло 72,5, 75, 78%",L78&lt;=0.00013),"&lt;",IF(AND(D78="Масло 82,5, 84%",L78&lt;=0.00013),"&lt;",IF(AND(D78="Творог",L78&lt;=0.0001),"&lt;",IF(AND(D78="Сыр",L78&lt;=0.000025),"&lt;",IF(AND(D78="Яйца, яичный порошок",L78&lt;=0.00005),"&lt;",IF(AND(D78="Мороженое, коктейли",L78&lt;=0.00001),"&lt;",IF(AND(D78="Йогурт с наполнителями",L78&lt;=0.0001),"&lt;",IF(AND(D78="Мясо, готовые мясные продукты",L78&lt;=0.000013),"&lt;",IF(AND(D78="Рыба, жиры, креветки, субпродукты, консервы",L78&lt;=0.000013),"&lt;",IF(AND(D78="Мед",L78&lt;=0.000075),"&lt;",IF(AND(D78="Йогурт, сыворотка, кисломол. продукты",L78&lt;=0.00002),"&lt;","&gt;")))))))))))))))))</f>
        <v>&lt;</v>
      </c>
      <c r="N78" s="142" t="str">
        <f t="shared" ref="N78" si="92">IF(L78&lt;0.0003,"Соответствует","Не соответствует")</f>
        <v>Соответствует</v>
      </c>
      <c r="O78" s="143"/>
    </row>
    <row r="79" spans="1:15" ht="17.100000000000001" customHeight="1">
      <c r="A79" s="146"/>
      <c r="B79" s="149"/>
      <c r="C79" s="144"/>
      <c r="D79" s="152"/>
      <c r="E79" s="153"/>
      <c r="F79" s="63">
        <v>1.663</v>
      </c>
      <c r="G79" s="2">
        <f t="shared" si="2"/>
        <v>0.98694362017804149</v>
      </c>
      <c r="H79" s="155"/>
      <c r="I79" s="18">
        <f t="shared" si="3"/>
        <v>1.7244096602465741E-2</v>
      </c>
      <c r="J79" s="157"/>
      <c r="K79" s="20">
        <f>(I79/1000)*J78</f>
        <v>4.3110241506164355E-6</v>
      </c>
      <c r="L79" s="139"/>
      <c r="M79" s="141"/>
      <c r="N79" s="142"/>
      <c r="O79" s="144"/>
    </row>
    <row r="80" spans="1:15" ht="17.100000000000001" customHeight="1">
      <c r="A80" s="145">
        <v>26</v>
      </c>
      <c r="B80" s="147"/>
      <c r="C80" s="148"/>
      <c r="D80" s="150" t="s">
        <v>89</v>
      </c>
      <c r="E80" s="151"/>
      <c r="F80" s="63">
        <v>1.52</v>
      </c>
      <c r="G80" s="2">
        <f t="shared" si="2"/>
        <v>0.90207715133531152</v>
      </c>
      <c r="H80" s="154">
        <f>IF(OR(F80="",F81=""),"",STDEV(F80:F81)/AVERAGE(F80:F81))</f>
        <v>2.6924362755731693E-2</v>
      </c>
      <c r="I80" s="18">
        <f t="shared" si="3"/>
        <v>2.3482490340711665E-2</v>
      </c>
      <c r="J80" s="156">
        <f t="shared" si="65"/>
        <v>0.25</v>
      </c>
      <c r="K80" s="20">
        <f t="shared" si="5"/>
        <v>5.8706225851779161E-6</v>
      </c>
      <c r="L80" s="138">
        <f t="shared" ref="L80" si="93">AVERAGE(K80:K81)</f>
        <v>5.5195026197865528E-6</v>
      </c>
      <c r="M80" s="140" t="str">
        <f t="shared" ref="M80" si="94">IF(AND(D80="Молоко, сухое молоко, смеси (метод экстракции)",L80&lt;=0.00001),"&lt;",IF(AND(D80="Молоко, молочные смеси (прямой метод)",L80&lt;=0.000025),"&lt;",IF(AND(D80="Сгущенное молоко",L80&lt;=0.00002),"&lt;",IF(AND(D80="Масло 50%",L80&lt;=0.00013),"&lt;",IF(AND(D80="Масло 65, 67%",L80&lt;=0.00013),"&lt;",IF(AND(D80="Масло 70%",L80&lt;=0.00013),"&lt;",IF(AND(D80="Масло 72,5, 75, 78%",L80&lt;=0.00013),"&lt;",IF(AND(D80="Масло 82,5, 84%",L80&lt;=0.00013),"&lt;",IF(AND(D80="Творог",L80&lt;=0.0001),"&lt;",IF(AND(D80="Сыр",L80&lt;=0.000025),"&lt;",IF(AND(D80="Яйца, яичный порошок",L80&lt;=0.00005),"&lt;",IF(AND(D80="Мороженое, коктейли",L80&lt;=0.00001),"&lt;",IF(AND(D80="Йогурт с наполнителями",L80&lt;=0.0001),"&lt;",IF(AND(D80="Мясо, готовые мясные продукты",L80&lt;=0.000013),"&lt;",IF(AND(D80="Рыба, жиры, креветки, субпродукты, консервы",L80&lt;=0.000013),"&lt;",IF(AND(D80="Мед",L80&lt;=0.000075),"&lt;",IF(AND(D80="Йогурт, сыворотка, кисломол. продукты",L80&lt;=0.00002),"&lt;","&gt;")))))))))))))))))</f>
        <v>&lt;</v>
      </c>
      <c r="N80" s="142" t="str">
        <f t="shared" ref="N80" si="95">IF(L80&lt;0.0003,"Соответствует","Не соответствует")</f>
        <v>Соответствует</v>
      </c>
      <c r="O80" s="143"/>
    </row>
    <row r="81" spans="1:15" ht="17.100000000000001" customHeight="1">
      <c r="A81" s="146"/>
      <c r="B81" s="149"/>
      <c r="C81" s="144"/>
      <c r="D81" s="152"/>
      <c r="E81" s="153"/>
      <c r="F81" s="63">
        <v>1.579</v>
      </c>
      <c r="G81" s="2">
        <f>IF(F81="","",IF((F81/AVERAGE($D$13:$E$13))=0,"",F81/AVERAGE($D$13:$E$13)))</f>
        <v>0.93709198813056371</v>
      </c>
      <c r="H81" s="155"/>
      <c r="I81" s="18">
        <f t="shared" si="3"/>
        <v>2.0673530617580756E-2</v>
      </c>
      <c r="J81" s="157"/>
      <c r="K81" s="20">
        <f>(I81/1000)*J80</f>
        <v>5.1683826543951895E-6</v>
      </c>
      <c r="L81" s="139"/>
      <c r="M81" s="141"/>
      <c r="N81" s="142"/>
      <c r="O81" s="144"/>
    </row>
    <row r="82" spans="1:15" ht="17.100000000000001" customHeight="1">
      <c r="A82" s="145">
        <v>27</v>
      </c>
      <c r="B82" s="147"/>
      <c r="C82" s="148"/>
      <c r="D82" s="150" t="s">
        <v>78</v>
      </c>
      <c r="E82" s="151"/>
      <c r="F82" s="63">
        <v>1.6240000000000001</v>
      </c>
      <c r="G82" s="2">
        <f t="shared" si="2"/>
        <v>0.96379821958456979</v>
      </c>
      <c r="H82" s="154">
        <f>IF(OR(F82="",F83=""),"",STDEV(F82:F83)/AVERAGE(F82:F83))</f>
        <v>1.337011907092584E-2</v>
      </c>
      <c r="I82" s="18">
        <f t="shared" si="3"/>
        <v>1.8759194440667783E-2</v>
      </c>
      <c r="J82" s="156">
        <f t="shared" si="65"/>
        <v>0.25</v>
      </c>
      <c r="K82" s="20">
        <f t="shared" si="5"/>
        <v>4.6897986101669462E-6</v>
      </c>
      <c r="L82" s="138">
        <f t="shared" ref="L82" si="96">AVERAGE(K82:K83)</f>
        <v>4.537970675091677E-6</v>
      </c>
      <c r="M82" s="140" t="str">
        <f t="shared" ref="M82" si="97">IF(AND(D82="Молоко, сухое молоко, смеси (метод экстракции)",L82&lt;=0.00001),"&lt;",IF(AND(D82="Молоко, молочные смеси (прямой метод)",L82&lt;=0.000025),"&lt;",IF(AND(D82="Сгущенное молоко",L82&lt;=0.00002),"&lt;",IF(AND(D82="Масло 50%",L82&lt;=0.00013),"&lt;",IF(AND(D82="Масло 65, 67%",L82&lt;=0.00013),"&lt;",IF(AND(D82="Масло 70%",L82&lt;=0.00013),"&lt;",IF(AND(D82="Масло 72,5, 75, 78%",L82&lt;=0.00013),"&lt;",IF(AND(D82="Масло 82,5, 84%",L82&lt;=0.00013),"&lt;",IF(AND(D82="Творог",L82&lt;=0.0001),"&lt;",IF(AND(D82="Сыр",L82&lt;=0.000025),"&lt;",IF(AND(D82="Яйца, яичный порошок",L82&lt;=0.00005),"&lt;",IF(AND(D82="Мороженое, коктейли",L82&lt;=0.00001),"&lt;",IF(AND(D82="Йогурт с наполнителями",L82&lt;=0.0001),"&lt;",IF(AND(D82="Мясо, готовые мясные продукты",L82&lt;=0.000013),"&lt;",IF(AND(D82="Рыба, жиры, креветки, субпродукты, консервы",L82&lt;=0.000013),"&lt;",IF(AND(D82="Мед",L82&lt;=0.000075),"&lt;",IF(AND(D82="Йогурт, сыворотка, кисломол. продукты",L82&lt;=0.00002),"&lt;","&gt;")))))))))))))))))</f>
        <v>&lt;</v>
      </c>
      <c r="N82" s="142" t="str">
        <f t="shared" ref="N82" si="98">IF(L82&lt;0.0003,"Соответствует","Не соответствует")</f>
        <v>Соответствует</v>
      </c>
      <c r="O82" s="143"/>
    </row>
    <row r="83" spans="1:15" ht="17.100000000000001" customHeight="1">
      <c r="A83" s="146"/>
      <c r="B83" s="149"/>
      <c r="C83" s="144"/>
      <c r="D83" s="152"/>
      <c r="E83" s="153"/>
      <c r="F83" s="63">
        <v>1.655</v>
      </c>
      <c r="G83" s="2">
        <f t="shared" si="2"/>
        <v>0.98219584569732932</v>
      </c>
      <c r="H83" s="155"/>
      <c r="I83" s="18">
        <f t="shared" si="3"/>
        <v>1.7544570960065634E-2</v>
      </c>
      <c r="J83" s="157"/>
      <c r="K83" s="20">
        <f>(I83/1000)*J82</f>
        <v>4.3861427400164086E-6</v>
      </c>
      <c r="L83" s="139"/>
      <c r="M83" s="141"/>
      <c r="N83" s="142"/>
      <c r="O83" s="144"/>
    </row>
    <row r="84" spans="1:15" ht="17.100000000000001" customHeight="1">
      <c r="A84" s="145">
        <v>28</v>
      </c>
      <c r="B84" s="147"/>
      <c r="C84" s="148"/>
      <c r="D84" s="150" t="s">
        <v>78</v>
      </c>
      <c r="E84" s="151"/>
      <c r="F84" s="63">
        <v>1.6539999999999999</v>
      </c>
      <c r="G84" s="2">
        <f t="shared" si="2"/>
        <v>0.98160237388724025</v>
      </c>
      <c r="H84" s="154">
        <f>IF(OR(F84="",F85=""),"",STDEV(F84:F85)/AVERAGE(F84:F85))</f>
        <v>2.3027133273663274E-2</v>
      </c>
      <c r="I84" s="18">
        <f t="shared" si="3"/>
        <v>1.7582496533794494E-2</v>
      </c>
      <c r="J84" s="156">
        <f t="shared" si="65"/>
        <v>0.25</v>
      </c>
      <c r="K84" s="20">
        <f t="shared" si="5"/>
        <v>4.3956241334486235E-6</v>
      </c>
      <c r="L84" s="138">
        <f t="shared" ref="L84" si="99">AVERAGE(K84:K85)</f>
        <v>4.6621106385686027E-6</v>
      </c>
      <c r="M84" s="140" t="str">
        <f t="shared" ref="M84" si="100">IF(AND(D84="Молоко, сухое молоко, смеси (метод экстракции)",L84&lt;=0.00001),"&lt;",IF(AND(D84="Молоко, молочные смеси (прямой метод)",L84&lt;=0.000025),"&lt;",IF(AND(D84="Сгущенное молоко",L84&lt;=0.00002),"&lt;",IF(AND(D84="Масло 50%",L84&lt;=0.00013),"&lt;",IF(AND(D84="Масло 65, 67%",L84&lt;=0.00013),"&lt;",IF(AND(D84="Масло 70%",L84&lt;=0.00013),"&lt;",IF(AND(D84="Масло 72,5, 75, 78%",L84&lt;=0.00013),"&lt;",IF(AND(D84="Масло 82,5, 84%",L84&lt;=0.00013),"&lt;",IF(AND(D84="Творог",L84&lt;=0.0001),"&lt;",IF(AND(D84="Сыр",L84&lt;=0.000025),"&lt;",IF(AND(D84="Яйца, яичный порошок",L84&lt;=0.00005),"&lt;",IF(AND(D84="Мороженое, коктейли",L84&lt;=0.00001),"&lt;",IF(AND(D84="Йогурт с наполнителями",L84&lt;=0.0001),"&lt;",IF(AND(D84="Мясо, готовые мясные продукты",L84&lt;=0.000013),"&lt;",IF(AND(D84="Рыба, жиры, креветки, субпродукты, консервы",L84&lt;=0.000013),"&lt;",IF(AND(D84="Мед",L84&lt;=0.000075),"&lt;",IF(AND(D84="Йогурт, сыворотка, кисломол. продукты",L84&lt;=0.00002),"&lt;","&gt;")))))))))))))))))</f>
        <v>&lt;</v>
      </c>
      <c r="N84" s="142" t="str">
        <f t="shared" ref="N84" si="101">IF(L84&lt;0.0003,"Соответствует","Не соответствует")</f>
        <v>Соответствует</v>
      </c>
      <c r="O84" s="143"/>
    </row>
    <row r="85" spans="1:15" ht="17.100000000000001" customHeight="1">
      <c r="A85" s="146"/>
      <c r="B85" s="149"/>
      <c r="C85" s="144"/>
      <c r="D85" s="152"/>
      <c r="E85" s="153"/>
      <c r="F85" s="63">
        <v>1.601</v>
      </c>
      <c r="G85" s="2">
        <f t="shared" si="2"/>
        <v>0.95014836795252222</v>
      </c>
      <c r="H85" s="155"/>
      <c r="I85" s="18">
        <f t="shared" si="3"/>
        <v>1.9714388574754323E-2</v>
      </c>
      <c r="J85" s="157"/>
      <c r="K85" s="20">
        <f>(I85/1000)*J84</f>
        <v>4.9285971436885811E-6</v>
      </c>
      <c r="L85" s="139"/>
      <c r="M85" s="141"/>
      <c r="N85" s="142"/>
      <c r="O85" s="144"/>
    </row>
    <row r="86" spans="1:15" ht="17.100000000000001" customHeight="1">
      <c r="A86" s="145">
        <v>29</v>
      </c>
      <c r="B86" s="147"/>
      <c r="C86" s="148"/>
      <c r="D86" s="150" t="s">
        <v>89</v>
      </c>
      <c r="E86" s="151"/>
      <c r="F86" s="63">
        <v>1.444</v>
      </c>
      <c r="G86" s="2">
        <f t="shared" si="2"/>
        <v>0.85697329376854592</v>
      </c>
      <c r="H86" s="154">
        <f>IF(OR(F86="",F87=""),"",STDEV(F86:F87)/AVERAGE(F86:F87))</f>
        <v>1.5344984400968086E-2</v>
      </c>
      <c r="I86" s="18">
        <f t="shared" si="3"/>
        <v>2.7670439142726742E-2</v>
      </c>
      <c r="J86" s="156">
        <f t="shared" si="65"/>
        <v>0.25</v>
      </c>
      <c r="K86" s="20">
        <f t="shared" si="5"/>
        <v>6.9176097856816852E-6</v>
      </c>
      <c r="L86" s="138">
        <f t="shared" ref="L86" si="102">AVERAGE(K86:K87)</f>
        <v>7.1570653783677987E-6</v>
      </c>
      <c r="M86" s="140" t="str">
        <f t="shared" ref="M86" si="103">IF(AND(D86="Молоко, сухое молоко, смеси (метод экстракции)",L86&lt;=0.00001),"&lt;",IF(AND(D86="Молоко, молочные смеси (прямой метод)",L86&lt;=0.000025),"&lt;",IF(AND(D86="Сгущенное молоко",L86&lt;=0.00002),"&lt;",IF(AND(D86="Масло 50%",L86&lt;=0.00013),"&lt;",IF(AND(D86="Масло 65, 67%",L86&lt;=0.00013),"&lt;",IF(AND(D86="Масло 70%",L86&lt;=0.00013),"&lt;",IF(AND(D86="Масло 72,5, 75, 78%",L86&lt;=0.00013),"&lt;",IF(AND(D86="Масло 82,5, 84%",L86&lt;=0.00013),"&lt;",IF(AND(D86="Творог",L86&lt;=0.0001),"&lt;",IF(AND(D86="Сыр",L86&lt;=0.000025),"&lt;",IF(AND(D86="Яйца, яичный порошок",L86&lt;=0.00005),"&lt;",IF(AND(D86="Мороженое, коктейли",L86&lt;=0.00001),"&lt;",IF(AND(D86="Йогурт с наполнителями",L86&lt;=0.0001),"&lt;",IF(AND(D86="Мясо, готовые мясные продукты",L86&lt;=0.000013),"&lt;",IF(AND(D86="Рыба, жиры, креветки, субпродукты, консервы",L86&lt;=0.000013),"&lt;",IF(AND(D86="Мед",L86&lt;=0.000075),"&lt;",IF(AND(D86="Йогурт, сыворотка, кисломол. продукты",L86&lt;=0.00002),"&lt;","&gt;")))))))))))))))))</f>
        <v>&lt;</v>
      </c>
      <c r="N86" s="142" t="str">
        <f t="shared" ref="N86" si="104">IF(L86&lt;0.0003,"Соответствует","Не соответствует")</f>
        <v>Соответствует</v>
      </c>
      <c r="O86" s="143"/>
    </row>
    <row r="87" spans="1:15" ht="17.100000000000001" customHeight="1">
      <c r="A87" s="146"/>
      <c r="B87" s="149"/>
      <c r="C87" s="144"/>
      <c r="D87" s="152"/>
      <c r="E87" s="153"/>
      <c r="F87" s="63">
        <v>1.413</v>
      </c>
      <c r="G87" s="2">
        <f t="shared" si="2"/>
        <v>0.83857566765578639</v>
      </c>
      <c r="H87" s="155"/>
      <c r="I87" s="18">
        <f t="shared" si="3"/>
        <v>2.9586083884215651E-2</v>
      </c>
      <c r="J87" s="157"/>
      <c r="K87" s="20">
        <f>(I87/1000)*J86</f>
        <v>7.396520971053913E-6</v>
      </c>
      <c r="L87" s="139"/>
      <c r="M87" s="141"/>
      <c r="N87" s="142"/>
      <c r="O87" s="144"/>
    </row>
    <row r="88" spans="1:15" ht="17.100000000000001" customHeight="1">
      <c r="A88" s="145">
        <v>30</v>
      </c>
      <c r="B88" s="147"/>
      <c r="C88" s="148"/>
      <c r="D88" s="150" t="s">
        <v>89</v>
      </c>
      <c r="E88" s="151"/>
      <c r="F88" s="63">
        <v>1.5589999999999999</v>
      </c>
      <c r="G88" s="2">
        <f t="shared" si="2"/>
        <v>0.92522255192878333</v>
      </c>
      <c r="H88" s="154">
        <f>IF(OR(F88="",F89=""),"",STDEV(F88:F89)/AVERAGE(F88:F89))</f>
        <v>1.6141943007429126E-2</v>
      </c>
      <c r="I88" s="18">
        <f t="shared" si="3"/>
        <v>2.158591261380869E-2</v>
      </c>
      <c r="J88" s="156">
        <f t="shared" si="65"/>
        <v>0.25</v>
      </c>
      <c r="K88" s="20">
        <f t="shared" si="5"/>
        <v>5.3964781534521722E-6</v>
      </c>
      <c r="L88" s="138">
        <f t="shared" ref="L88" si="105">AVERAGE(K88:K89)</f>
        <v>5.1946728781041652E-6</v>
      </c>
      <c r="M88" s="140" t="str">
        <f t="shared" ref="M88" si="106">IF(AND(D88="Молоко, сухое молоко, смеси (метод экстракции)",L88&lt;=0.00001),"&lt;",IF(AND(D88="Молоко, молочные смеси (прямой метод)",L88&lt;=0.000025),"&lt;",IF(AND(D88="Сгущенное молоко",L88&lt;=0.00002),"&lt;",IF(AND(D88="Масло 50%",L88&lt;=0.00013),"&lt;",IF(AND(D88="Масло 65, 67%",L88&lt;=0.00013),"&lt;",IF(AND(D88="Масло 70%",L88&lt;=0.00013),"&lt;",IF(AND(D88="Масло 72,5, 75, 78%",L88&lt;=0.00013),"&lt;",IF(AND(D88="Масло 82,5, 84%",L88&lt;=0.00013),"&lt;",IF(AND(D88="Творог",L88&lt;=0.0001),"&lt;",IF(AND(D88="Сыр",L88&lt;=0.000025),"&lt;",IF(AND(D88="Яйца, яичный порошок",L88&lt;=0.00005),"&lt;",IF(AND(D88="Мороженое, коктейли",L88&lt;=0.00001),"&lt;",IF(AND(D88="Йогурт с наполнителями",L88&lt;=0.0001),"&lt;",IF(AND(D88="Мясо, готовые мясные продукты",L88&lt;=0.000013),"&lt;",IF(AND(D88="Рыба, жиры, креветки, субпродукты, консервы",L88&lt;=0.000013),"&lt;",IF(AND(D88="Мед",L88&lt;=0.000075),"&lt;",IF(AND(D88="Йогурт, сыворотка, кисломол. продукты",L88&lt;=0.00002),"&lt;","&gt;")))))))))))))))))</f>
        <v>&lt;</v>
      </c>
      <c r="N88" s="142" t="str">
        <f t="shared" ref="N88" si="107">IF(L88&lt;0.0003,"Соответствует","Не соответствует")</f>
        <v>Соответствует</v>
      </c>
      <c r="O88" s="143"/>
    </row>
    <row r="89" spans="1:15" ht="17.100000000000001" customHeight="1">
      <c r="A89" s="146"/>
      <c r="B89" s="149"/>
      <c r="C89" s="144"/>
      <c r="D89" s="152"/>
      <c r="E89" s="153"/>
      <c r="F89" s="63">
        <v>1.595</v>
      </c>
      <c r="G89" s="2">
        <f t="shared" si="2"/>
        <v>0.94658753709198806</v>
      </c>
      <c r="H89" s="155"/>
      <c r="I89" s="18">
        <f t="shared" si="3"/>
        <v>1.9971470411024636E-2</v>
      </c>
      <c r="J89" s="157"/>
      <c r="K89" s="20">
        <f>(I89/1000)*J88</f>
        <v>4.9928676027561591E-6</v>
      </c>
      <c r="L89" s="139"/>
      <c r="M89" s="141"/>
      <c r="N89" s="142"/>
      <c r="O89" s="144"/>
    </row>
    <row r="90" spans="1:15" ht="17.100000000000001" customHeight="1">
      <c r="A90" s="145">
        <v>31</v>
      </c>
      <c r="B90" s="147"/>
      <c r="C90" s="148"/>
      <c r="D90" s="150" t="s">
        <v>89</v>
      </c>
      <c r="E90" s="151"/>
      <c r="F90" s="63">
        <v>1.579</v>
      </c>
      <c r="G90" s="2">
        <f t="shared" si="2"/>
        <v>0.93709198813056371</v>
      </c>
      <c r="H90" s="154">
        <f>IF(OR(F90="",F91=""),"",STDEV(F90:F91)/AVERAGE(F90:F91))</f>
        <v>1.8602103322841446E-2</v>
      </c>
      <c r="I90" s="18">
        <f t="shared" si="3"/>
        <v>2.0673530617580756E-2</v>
      </c>
      <c r="J90" s="156">
        <f t="shared" si="65"/>
        <v>0.25</v>
      </c>
      <c r="K90" s="20">
        <f t="shared" si="5"/>
        <v>5.1683826543951895E-6</v>
      </c>
      <c r="L90" s="138">
        <f t="shared" ref="L90" si="108">AVERAGE(K90:K91)</f>
        <v>5.407601523075725E-6</v>
      </c>
      <c r="M90" s="140" t="str">
        <f t="shared" ref="M90" si="109">IF(AND(D90="Молоко, сухое молоко, смеси (метод экстракции)",L90&lt;=0.00001),"&lt;",IF(AND(D90="Молоко, молочные смеси (прямой метод)",L90&lt;=0.000025),"&lt;",IF(AND(D90="Сгущенное молоко",L90&lt;=0.00002),"&lt;",IF(AND(D90="Масло 50%",L90&lt;=0.00013),"&lt;",IF(AND(D90="Масло 65, 67%",L90&lt;=0.00013),"&lt;",IF(AND(D90="Масло 70%",L90&lt;=0.00013),"&lt;",IF(AND(D90="Масло 72,5, 75, 78%",L90&lt;=0.00013),"&lt;",IF(AND(D90="Масло 82,5, 84%",L90&lt;=0.00013),"&lt;",IF(AND(D90="Творог",L90&lt;=0.0001),"&lt;",IF(AND(D90="Сыр",L90&lt;=0.000025),"&lt;",IF(AND(D90="Яйца, яичный порошок",L90&lt;=0.00005),"&lt;",IF(AND(D90="Мороженое, коктейли",L90&lt;=0.00001),"&lt;",IF(AND(D90="Йогурт с наполнителями",L90&lt;=0.0001),"&lt;",IF(AND(D90="Мясо, готовые мясные продукты",L90&lt;=0.000013),"&lt;",IF(AND(D90="Рыба, жиры, креветки, субпродукты, консервы",L90&lt;=0.000013),"&lt;",IF(AND(D90="Мед",L90&lt;=0.000075),"&lt;",IF(AND(D90="Йогурт, сыворотка, кисломол. продукты",L90&lt;=0.00002),"&lt;","&gt;")))))))))))))))))</f>
        <v>&lt;</v>
      </c>
      <c r="N90" s="142" t="str">
        <f t="shared" ref="N90" si="110">IF(L90&lt;0.0003,"Соответствует","Не соответствует")</f>
        <v>Соответствует</v>
      </c>
      <c r="O90" s="143"/>
    </row>
    <row r="91" spans="1:15" ht="17.100000000000001" customHeight="1">
      <c r="A91" s="146"/>
      <c r="B91" s="149"/>
      <c r="C91" s="144"/>
      <c r="D91" s="152"/>
      <c r="E91" s="153"/>
      <c r="F91" s="63">
        <v>1.538</v>
      </c>
      <c r="G91" s="2">
        <f t="shared" si="2"/>
        <v>0.91275964391691389</v>
      </c>
      <c r="H91" s="155"/>
      <c r="I91" s="18">
        <f t="shared" si="3"/>
        <v>2.2587281567025046E-2</v>
      </c>
      <c r="J91" s="157"/>
      <c r="K91" s="20">
        <f>(I91/1000)*J90</f>
        <v>5.6468203917562613E-6</v>
      </c>
      <c r="L91" s="139"/>
      <c r="M91" s="141"/>
      <c r="N91" s="142"/>
      <c r="O91" s="144"/>
    </row>
    <row r="92" spans="1:15" ht="17.100000000000001" customHeight="1">
      <c r="A92" s="145">
        <v>32</v>
      </c>
      <c r="B92" s="147"/>
      <c r="C92" s="148"/>
      <c r="D92" s="150" t="s">
        <v>89</v>
      </c>
      <c r="E92" s="151"/>
      <c r="F92" s="63">
        <v>1.4870000000000001</v>
      </c>
      <c r="G92" s="2">
        <f t="shared" si="2"/>
        <v>0.88249258160237387</v>
      </c>
      <c r="H92" s="154">
        <f>IF(OR(F92="",F93=""),"",STDEV(F92:F93)/AVERAGE(F92:F93))</f>
        <v>9.5169149554044153E-4</v>
      </c>
      <c r="I92" s="18">
        <f t="shared" si="3"/>
        <v>2.5216868939093938E-2</v>
      </c>
      <c r="J92" s="156">
        <f t="shared" si="65"/>
        <v>0.25</v>
      </c>
      <c r="K92" s="20">
        <f t="shared" si="5"/>
        <v>6.3042172347734844E-6</v>
      </c>
      <c r="L92" s="138">
        <f t="shared" ref="L92" si="111">AVERAGE(K92:K93)</f>
        <v>6.3178596016385955E-6</v>
      </c>
      <c r="M92" s="140" t="str">
        <f t="shared" ref="M92" si="112">IF(AND(D92="Молоко, сухое молоко, смеси (метод экстракции)",L92&lt;=0.00001),"&lt;",IF(AND(D92="Молоко, молочные смеси (прямой метод)",L92&lt;=0.000025),"&lt;",IF(AND(D92="Сгущенное молоко",L92&lt;=0.00002),"&lt;",IF(AND(D92="Масло 50%",L92&lt;=0.00013),"&lt;",IF(AND(D92="Масло 65, 67%",L92&lt;=0.00013),"&lt;",IF(AND(D92="Масло 70%",L92&lt;=0.00013),"&lt;",IF(AND(D92="Масло 72,5, 75, 78%",L92&lt;=0.00013),"&lt;",IF(AND(D92="Масло 82,5, 84%",L92&lt;=0.00013),"&lt;",IF(AND(D92="Творог",L92&lt;=0.0001),"&lt;",IF(AND(D92="Сыр",L92&lt;=0.000025),"&lt;",IF(AND(D92="Яйца, яичный порошок",L92&lt;=0.00005),"&lt;",IF(AND(D92="Мороженое, коктейли",L92&lt;=0.00001),"&lt;",IF(AND(D92="Йогурт с наполнителями",L92&lt;=0.0001),"&lt;",IF(AND(D92="Мясо, готовые мясные продукты",L92&lt;=0.000013),"&lt;",IF(AND(D92="Рыба, жиры, креветки, субпродукты, консервы",L92&lt;=0.000013),"&lt;",IF(AND(D92="Мед",L92&lt;=0.000075),"&lt;",IF(AND(D92="Йогурт, сыворотка, кисломол. продукты",L92&lt;=0.00002),"&lt;","&gt;")))))))))))))))))</f>
        <v>&lt;</v>
      </c>
      <c r="N92" s="142" t="str">
        <f t="shared" ref="N92" si="113">IF(L92&lt;0.0003,"Соответствует","Не соответствует")</f>
        <v>Соответствует</v>
      </c>
      <c r="O92" s="143"/>
    </row>
    <row r="93" spans="1:15" ht="17.100000000000001" customHeight="1">
      <c r="A93" s="146"/>
      <c r="B93" s="149"/>
      <c r="C93" s="144"/>
      <c r="D93" s="152"/>
      <c r="E93" s="153"/>
      <c r="F93" s="63">
        <v>1.4850000000000001</v>
      </c>
      <c r="G93" s="2">
        <f t="shared" si="2"/>
        <v>0.88130563798219586</v>
      </c>
      <c r="H93" s="155"/>
      <c r="I93" s="18">
        <f t="shared" si="3"/>
        <v>2.5326007874014823E-2</v>
      </c>
      <c r="J93" s="157"/>
      <c r="K93" s="20">
        <f>(I93/1000)*J92</f>
        <v>6.3315019685037057E-6</v>
      </c>
      <c r="L93" s="139"/>
      <c r="M93" s="141"/>
      <c r="N93" s="142"/>
      <c r="O93" s="144"/>
    </row>
    <row r="94" spans="1:15" ht="17.100000000000001" customHeight="1">
      <c r="A94" s="145">
        <v>33</v>
      </c>
      <c r="B94" s="147"/>
      <c r="C94" s="148"/>
      <c r="D94" s="150" t="s">
        <v>89</v>
      </c>
      <c r="E94" s="151"/>
      <c r="F94" s="63">
        <v>1.5880000000000001</v>
      </c>
      <c r="G94" s="2">
        <f t="shared" si="2"/>
        <v>0.94243323442136495</v>
      </c>
      <c r="H94" s="154">
        <f>IF(OR(F94="",F95=""),"",STDEV(F94:F95)/AVERAGE(F94:F95))</f>
        <v>2.450370033814761E-2</v>
      </c>
      <c r="I94" s="18">
        <f t="shared" si="3"/>
        <v>2.0275639377968353E-2</v>
      </c>
      <c r="J94" s="156">
        <f t="shared" si="65"/>
        <v>0.25</v>
      </c>
      <c r="K94" s="20">
        <f t="shared" si="5"/>
        <v>5.0689098444920885E-6</v>
      </c>
      <c r="L94" s="138">
        <f t="shared" ref="L94" si="114">AVERAGE(K94:K95)</f>
        <v>4.7802412573475618E-6</v>
      </c>
      <c r="M94" s="140" t="str">
        <f t="shared" ref="M94" si="115">IF(AND(D94="Молоко, сухое молоко, смеси (метод экстракции)",L94&lt;=0.00001),"&lt;",IF(AND(D94="Молоко, молочные смеси (прямой метод)",L94&lt;=0.000025),"&lt;",IF(AND(D94="Сгущенное молоко",L94&lt;=0.00002),"&lt;",IF(AND(D94="Масло 50%",L94&lt;=0.00013),"&lt;",IF(AND(D94="Масло 65, 67%",L94&lt;=0.00013),"&lt;",IF(AND(D94="Масло 70%",L94&lt;=0.00013),"&lt;",IF(AND(D94="Масло 72,5, 75, 78%",L94&lt;=0.00013),"&lt;",IF(AND(D94="Масло 82,5, 84%",L94&lt;=0.00013),"&lt;",IF(AND(D94="Творог",L94&lt;=0.0001),"&lt;",IF(AND(D94="Сыр",L94&lt;=0.000025),"&lt;",IF(AND(D94="Яйца, яичный порошок",L94&lt;=0.00005),"&lt;",IF(AND(D94="Мороженое, коктейли",L94&lt;=0.00001),"&lt;",IF(AND(D94="Йогурт с наполнителями",L94&lt;=0.0001),"&lt;",IF(AND(D94="Мясо, готовые мясные продукты",L94&lt;=0.000013),"&lt;",IF(AND(D94="Рыба, жиры, креветки, субпродукты, консервы",L94&lt;=0.000013),"&lt;",IF(AND(D94="Мед",L94&lt;=0.000075),"&lt;",IF(AND(D94="Йогурт, сыворотка, кисломол. продукты",L94&lt;=0.00002),"&lt;","&gt;")))))))))))))))))</f>
        <v>&lt;</v>
      </c>
      <c r="N94" s="142" t="str">
        <f t="shared" ref="N94" si="116">IF(L94&lt;0.0003,"Соответствует","Не соответствует")</f>
        <v>Соответствует</v>
      </c>
      <c r="O94" s="143"/>
    </row>
    <row r="95" spans="1:15" ht="17.100000000000001" customHeight="1">
      <c r="A95" s="146"/>
      <c r="B95" s="149"/>
      <c r="C95" s="144"/>
      <c r="D95" s="152"/>
      <c r="E95" s="153"/>
      <c r="F95" s="63">
        <v>1.6439999999999999</v>
      </c>
      <c r="G95" s="2">
        <f t="shared" ref="G95:G97" si="117">IF(F95="","",IF((F95/AVERAGE($D$13:$E$13))=0,"",F95/AVERAGE($D$13:$E$13)))</f>
        <v>0.97566765578635006</v>
      </c>
      <c r="H95" s="155"/>
      <c r="I95" s="18">
        <f t="shared" ref="I95:I113" si="118">IF(G95="","",IF(G95&gt;$F$15,EXP((G95-$D$24)/$C$24),IF(G95&gt;$F$16,EXP((G95-$D$25)/$C$25),IF(G95&gt;$F$17,EXP((G95-$D$26)/$C$26),EXP((G95-$D$27)/$C$27)))))</f>
        <v>1.7966290680812139E-2</v>
      </c>
      <c r="J95" s="157"/>
      <c r="K95" s="20">
        <f>(I95/1000)*J94</f>
        <v>4.4915726702030343E-6</v>
      </c>
      <c r="L95" s="139"/>
      <c r="M95" s="141"/>
      <c r="N95" s="142"/>
      <c r="O95" s="144"/>
    </row>
    <row r="96" spans="1:15" ht="17.100000000000001" customHeight="1">
      <c r="A96" s="145">
        <v>34</v>
      </c>
      <c r="B96" s="147"/>
      <c r="C96" s="148"/>
      <c r="D96" s="150" t="s">
        <v>89</v>
      </c>
      <c r="E96" s="151"/>
      <c r="F96" s="63">
        <v>1.5840000000000001</v>
      </c>
      <c r="G96" s="2">
        <f t="shared" si="117"/>
        <v>0.94005934718100892</v>
      </c>
      <c r="H96" s="154">
        <f>IF(OR(F96="",F97=""),"",STDEV(F96:F97)/AVERAGE(F96:F97))</f>
        <v>9.4370781092580798E-3</v>
      </c>
      <c r="I96" s="18">
        <f t="shared" si="118"/>
        <v>2.0451525634022385E-2</v>
      </c>
      <c r="J96" s="156">
        <f t="shared" si="65"/>
        <v>0.25</v>
      </c>
      <c r="K96" s="20">
        <f t="shared" ref="K96:K112" si="119">(I96/1000)*J96</f>
        <v>5.1128814085055966E-6</v>
      </c>
      <c r="L96" s="138">
        <f t="shared" ref="L96" si="120">AVERAGE(K96:K97)</f>
        <v>5.2314745112285153E-6</v>
      </c>
      <c r="M96" s="140" t="str">
        <f t="shared" ref="M96" si="121">IF(AND(D96="Молоко, сухое молоко, смеси (метод экстракции)",L96&lt;=0.00001),"&lt;",IF(AND(D96="Молоко, молочные смеси (прямой метод)",L96&lt;=0.000025),"&lt;",IF(AND(D96="Сгущенное молоко",L96&lt;=0.00002),"&lt;",IF(AND(D96="Масло 50%",L96&lt;=0.00013),"&lt;",IF(AND(D96="Масло 65, 67%",L96&lt;=0.00013),"&lt;",IF(AND(D96="Масло 70%",L96&lt;=0.00013),"&lt;",IF(AND(D96="Масло 72,5, 75, 78%",L96&lt;=0.00013),"&lt;",IF(AND(D96="Масло 82,5, 84%",L96&lt;=0.00013),"&lt;",IF(AND(D96="Творог",L96&lt;=0.0001),"&lt;",IF(AND(D96="Сыр",L96&lt;=0.000025),"&lt;",IF(AND(D96="Яйца, яичный порошок",L96&lt;=0.00005),"&lt;",IF(AND(D96="Мороженое, коктейли",L96&lt;=0.00001),"&lt;",IF(AND(D96="Йогурт с наполнителями",L96&lt;=0.0001),"&lt;",IF(AND(D96="Мясо, готовые мясные продукты",L96&lt;=0.000013),"&lt;",IF(AND(D96="Рыба, жиры, креветки, субпродукты, консервы",L96&lt;=0.000013),"&lt;",IF(AND(D96="Мед",L96&lt;=0.000075),"&lt;",IF(AND(D96="Йогурт, сыворотка, кисломол. продукты",L96&lt;=0.00002),"&lt;","&gt;")))))))))))))))))</f>
        <v>&lt;</v>
      </c>
      <c r="N96" s="142" t="str">
        <f t="shared" ref="N96" si="122">IF(L96&lt;0.0003,"Соответствует","Не соответствует")</f>
        <v>Соответствует</v>
      </c>
      <c r="O96" s="143"/>
    </row>
    <row r="97" spans="1:15" ht="17.100000000000001" customHeight="1">
      <c r="A97" s="146"/>
      <c r="B97" s="149"/>
      <c r="C97" s="144"/>
      <c r="D97" s="152"/>
      <c r="E97" s="153"/>
      <c r="F97" s="63">
        <v>1.5629999999999999</v>
      </c>
      <c r="G97" s="2">
        <f t="shared" si="117"/>
        <v>0.92759643916913936</v>
      </c>
      <c r="H97" s="155"/>
      <c r="I97" s="18">
        <f t="shared" si="118"/>
        <v>2.1400270455805736E-2</v>
      </c>
      <c r="J97" s="157"/>
      <c r="K97" s="20">
        <f>(I97/1000)*J96</f>
        <v>5.350067613951434E-6</v>
      </c>
      <c r="L97" s="139"/>
      <c r="M97" s="141"/>
      <c r="N97" s="142"/>
      <c r="O97" s="144"/>
    </row>
    <row r="98" spans="1:15" ht="17.100000000000001" customHeight="1">
      <c r="A98" s="145">
        <v>35</v>
      </c>
      <c r="B98" s="147"/>
      <c r="C98" s="148"/>
      <c r="D98" s="150" t="s">
        <v>78</v>
      </c>
      <c r="E98" s="151"/>
      <c r="F98" s="63">
        <v>1.4790000000000001</v>
      </c>
      <c r="G98" s="2">
        <f>IF(F98="","",IF((F98/AVERAGE($D$13:$E$13))=0,"",F98/AVERAGE($D$13:$E$13)))</f>
        <v>0.8777448071216617</v>
      </c>
      <c r="H98" s="154">
        <f>IF(OR(F98="",F99=""),"",STDEV(F98:F99)/AVERAGE(F98:F99))</f>
        <v>6.2427084247369804E-3</v>
      </c>
      <c r="I98" s="18">
        <f t="shared" si="118"/>
        <v>2.5656266993386401E-2</v>
      </c>
      <c r="J98" s="156">
        <f t="shared" si="65"/>
        <v>0.25</v>
      </c>
      <c r="K98" s="20">
        <f t="shared" si="119"/>
        <v>6.4140667483466002E-6</v>
      </c>
      <c r="L98" s="138">
        <f t="shared" ref="L98" si="123">AVERAGE(K98:K99)</f>
        <v>6.5053680864714823E-6</v>
      </c>
      <c r="M98" s="140" t="str">
        <f t="shared" ref="M98" si="124">IF(AND(D98="Молоко, сухое молоко, смеси (метод экстракции)",L98&lt;=0.00001),"&lt;",IF(AND(D98="Молоко, молочные смеси (прямой метод)",L98&lt;=0.000025),"&lt;",IF(AND(D98="Сгущенное молоко",L98&lt;=0.00002),"&lt;",IF(AND(D98="Масло 50%",L98&lt;=0.00013),"&lt;",IF(AND(D98="Масло 65, 67%",L98&lt;=0.00013),"&lt;",IF(AND(D98="Масло 70%",L98&lt;=0.00013),"&lt;",IF(AND(D98="Масло 72,5, 75, 78%",L98&lt;=0.00013),"&lt;",IF(AND(D98="Масло 82,5, 84%",L98&lt;=0.00013),"&lt;",IF(AND(D98="Творог",L98&lt;=0.0001),"&lt;",IF(AND(D98="Сыр",L98&lt;=0.000025),"&lt;",IF(AND(D98="Яйца, яичный порошок",L98&lt;=0.00005),"&lt;",IF(AND(D98="Мороженое, коктейли",L98&lt;=0.00001),"&lt;",IF(AND(D98="Йогурт с наполнителями",L98&lt;=0.0001),"&lt;",IF(AND(D98="Мясо, готовые мясные продукты",L98&lt;=0.000013),"&lt;",IF(AND(D98="Рыба, жиры, креветки, субпродукты, консервы",L98&lt;=0.000013),"&lt;",IF(AND(D98="Мед",L98&lt;=0.000075),"&lt;",IF(AND(D98="Йогурт, сыворотка, кисломол. продукты",L98&lt;=0.00002),"&lt;","&gt;")))))))))))))))))</f>
        <v>&lt;</v>
      </c>
      <c r="N98" s="142" t="str">
        <f t="shared" ref="N98" si="125">IF(L98&lt;0.0003,"Соответствует","Не соответствует")</f>
        <v>Соответствует</v>
      </c>
      <c r="O98" s="143"/>
    </row>
    <row r="99" spans="1:15" ht="17.100000000000001" customHeight="1">
      <c r="A99" s="146"/>
      <c r="B99" s="149"/>
      <c r="C99" s="144"/>
      <c r="D99" s="152"/>
      <c r="E99" s="153"/>
      <c r="F99" s="63">
        <v>1.466</v>
      </c>
      <c r="G99" s="2">
        <f t="shared" ref="G99:G108" si="126">IF(F99="","",IF((F99/AVERAGE($D$13:$E$13))=0,"",F99/AVERAGE($D$13:$E$13)))</f>
        <v>0.87002967359050443</v>
      </c>
      <c r="H99" s="155"/>
      <c r="I99" s="18">
        <f t="shared" si="118"/>
        <v>2.6386677698385461E-2</v>
      </c>
      <c r="J99" s="157"/>
      <c r="K99" s="20">
        <f>(I99/1000)*J98</f>
        <v>6.5966694245963653E-6</v>
      </c>
      <c r="L99" s="139"/>
      <c r="M99" s="141"/>
      <c r="N99" s="142"/>
      <c r="O99" s="144"/>
    </row>
    <row r="100" spans="1:15" ht="17.100000000000001" customHeight="1">
      <c r="A100" s="145">
        <v>36</v>
      </c>
      <c r="B100" s="147"/>
      <c r="C100" s="148"/>
      <c r="D100" s="150" t="s">
        <v>78</v>
      </c>
      <c r="E100" s="151"/>
      <c r="F100" s="63">
        <v>1.52</v>
      </c>
      <c r="G100" s="2">
        <f t="shared" si="126"/>
        <v>0.90207715133531152</v>
      </c>
      <c r="H100" s="154">
        <f>IF(OR(F100="",F101=""),"",STDEV(F100:F101)/AVERAGE(F100:F101))</f>
        <v>2.3333837489818099E-2</v>
      </c>
      <c r="I100" s="18">
        <f t="shared" si="118"/>
        <v>2.3482490340711665E-2</v>
      </c>
      <c r="J100" s="156">
        <f t="shared" si="65"/>
        <v>0.25</v>
      </c>
      <c r="K100" s="20">
        <f t="shared" si="119"/>
        <v>5.8706225851779161E-6</v>
      </c>
      <c r="L100" s="138">
        <f t="shared" ref="L100" si="127">AVERAGE(K100:K101)</f>
        <v>5.5645315503739542E-6</v>
      </c>
      <c r="M100" s="140" t="str">
        <f t="shared" ref="M100" si="128">IF(AND(D100="Молоко, сухое молоко, смеси (метод экстракции)",L100&lt;=0.00001),"&lt;",IF(AND(D100="Молоко, молочные смеси (прямой метод)",L100&lt;=0.000025),"&lt;",IF(AND(D100="Сгущенное молоко",L100&lt;=0.00002),"&lt;",IF(AND(D100="Масло 50%",L100&lt;=0.00013),"&lt;",IF(AND(D100="Масло 65, 67%",L100&lt;=0.00013),"&lt;",IF(AND(D100="Масло 70%",L100&lt;=0.00013),"&lt;",IF(AND(D100="Масло 72,5, 75, 78%",L100&lt;=0.00013),"&lt;",IF(AND(D100="Масло 82,5, 84%",L100&lt;=0.00013),"&lt;",IF(AND(D100="Творог",L100&lt;=0.0001),"&lt;",IF(AND(D100="Сыр",L100&lt;=0.000025),"&lt;",IF(AND(D100="Яйца, яичный порошок",L100&lt;=0.00005),"&lt;",IF(AND(D100="Мороженое, коктейли",L100&lt;=0.00001),"&lt;",IF(AND(D100="Йогурт с наполнителями",L100&lt;=0.0001),"&lt;",IF(AND(D100="Мясо, готовые мясные продукты",L100&lt;=0.000013),"&lt;",IF(AND(D100="Рыба, жиры, креветки, субпродукты, консервы",L100&lt;=0.000013),"&lt;",IF(AND(D100="Мед",L100&lt;=0.000075),"&lt;",IF(AND(D100="Йогурт, сыворотка, кисломол. продукты",L100&lt;=0.00002),"&lt;","&gt;")))))))))))))))))</f>
        <v>&lt;</v>
      </c>
      <c r="N100" s="142" t="str">
        <f t="shared" ref="N100" si="129">IF(L100&lt;0.0003,"Соответствует","Не соответствует")</f>
        <v>Соответствует</v>
      </c>
      <c r="O100" s="143"/>
    </row>
    <row r="101" spans="1:15" ht="17.100000000000001" customHeight="1">
      <c r="A101" s="146"/>
      <c r="B101" s="149"/>
      <c r="C101" s="144"/>
      <c r="D101" s="152"/>
      <c r="E101" s="153"/>
      <c r="F101" s="63">
        <v>1.571</v>
      </c>
      <c r="G101" s="2">
        <f t="shared" si="126"/>
        <v>0.93234421364985154</v>
      </c>
      <c r="H101" s="155"/>
      <c r="I101" s="18">
        <f t="shared" si="118"/>
        <v>2.1033762062279974E-2</v>
      </c>
      <c r="J101" s="157"/>
      <c r="K101" s="20">
        <f>(I101/1000)*J100</f>
        <v>5.2584405155699931E-6</v>
      </c>
      <c r="L101" s="139"/>
      <c r="M101" s="141"/>
      <c r="N101" s="142"/>
      <c r="O101" s="144"/>
    </row>
    <row r="102" spans="1:15" ht="17.100000000000001" customHeight="1">
      <c r="A102" s="145">
        <v>37</v>
      </c>
      <c r="B102" s="147"/>
      <c r="C102" s="148"/>
      <c r="D102" s="150" t="s">
        <v>78</v>
      </c>
      <c r="E102" s="151"/>
      <c r="F102" s="63">
        <v>1.5940000000000001</v>
      </c>
      <c r="G102" s="2">
        <f t="shared" si="126"/>
        <v>0.94599406528189911</v>
      </c>
      <c r="H102" s="154">
        <f>IF(OR(F102="",F103=""),"",STDEV(F102:F103)/AVERAGE(F102:F103))</f>
        <v>9.6924293994417824E-3</v>
      </c>
      <c r="I102" s="18">
        <f t="shared" si="118"/>
        <v>2.0014642140630961E-2</v>
      </c>
      <c r="J102" s="156">
        <f t="shared" si="65"/>
        <v>0.25</v>
      </c>
      <c r="K102" s="20">
        <f t="shared" si="119"/>
        <v>5.0036605351577401E-6</v>
      </c>
      <c r="L102" s="138">
        <f t="shared" ref="L102" si="130">AVERAGE(K102:K103)</f>
        <v>4.8875888956280144E-6</v>
      </c>
      <c r="M102" s="140" t="str">
        <f t="shared" ref="M102" si="131">IF(AND(D102="Молоко, сухое молоко, смеси (метод экстракции)",L102&lt;=0.00001),"&lt;",IF(AND(D102="Молоко, молочные смеси (прямой метод)",L102&lt;=0.000025),"&lt;",IF(AND(D102="Сгущенное молоко",L102&lt;=0.00002),"&lt;",IF(AND(D102="Масло 50%",L102&lt;=0.00013),"&lt;",IF(AND(D102="Масло 65, 67%",L102&lt;=0.00013),"&lt;",IF(AND(D102="Масло 70%",L102&lt;=0.00013),"&lt;",IF(AND(D102="Масло 72,5, 75, 78%",L102&lt;=0.00013),"&lt;",IF(AND(D102="Масло 82,5, 84%",L102&lt;=0.00013),"&lt;",IF(AND(D102="Творог",L102&lt;=0.0001),"&lt;",IF(AND(D102="Сыр",L102&lt;=0.000025),"&lt;",IF(AND(D102="Яйца, яичный порошок",L102&lt;=0.00005),"&lt;",IF(AND(D102="Мороженое, коктейли",L102&lt;=0.00001),"&lt;",IF(AND(D102="Йогурт с наполнителями",L102&lt;=0.0001),"&lt;",IF(AND(D102="Мясо, готовые мясные продукты",L102&lt;=0.000013),"&lt;",IF(AND(D102="Рыба, жиры, креветки, субпродукты, консервы",L102&lt;=0.000013),"&lt;",IF(AND(D102="Мед",L102&lt;=0.000075),"&lt;",IF(AND(D102="Йогурт, сыворотка, кисломол. продукты",L102&lt;=0.00002),"&lt;","&gt;")))))))))))))))))</f>
        <v>&lt;</v>
      </c>
      <c r="N102" s="142" t="str">
        <f t="shared" ref="N102" si="132">IF(L102&lt;0.0003,"Соответствует","Не соответствует")</f>
        <v>Соответствует</v>
      </c>
      <c r="O102" s="143"/>
    </row>
    <row r="103" spans="1:15" ht="17.100000000000001" customHeight="1">
      <c r="A103" s="146"/>
      <c r="B103" s="149"/>
      <c r="C103" s="144"/>
      <c r="D103" s="152"/>
      <c r="E103" s="153"/>
      <c r="F103" s="63">
        <v>1.6160000000000001</v>
      </c>
      <c r="G103" s="2">
        <f t="shared" si="126"/>
        <v>0.95905044510385762</v>
      </c>
      <c r="H103" s="155"/>
      <c r="I103" s="18">
        <f t="shared" si="118"/>
        <v>1.9086069024393151E-2</v>
      </c>
      <c r="J103" s="157"/>
      <c r="K103" s="20">
        <f>(I103/1000)*J102</f>
        <v>4.7715172560982879E-6</v>
      </c>
      <c r="L103" s="139"/>
      <c r="M103" s="141"/>
      <c r="N103" s="142"/>
      <c r="O103" s="144"/>
    </row>
    <row r="104" spans="1:15" ht="17.100000000000001" customHeight="1">
      <c r="A104" s="145">
        <v>38</v>
      </c>
      <c r="B104" s="147"/>
      <c r="C104" s="148"/>
      <c r="D104" s="150" t="s">
        <v>89</v>
      </c>
      <c r="E104" s="151"/>
      <c r="F104" s="63">
        <v>1.595</v>
      </c>
      <c r="G104" s="2">
        <f t="shared" si="126"/>
        <v>0.94658753709198806</v>
      </c>
      <c r="H104" s="154">
        <f>IF(OR(F104="",F105=""),"",STDEV(F104:F105)/AVERAGE(F104:F105))</f>
        <v>1.7049528988000526E-2</v>
      </c>
      <c r="I104" s="18">
        <f t="shared" si="118"/>
        <v>1.9971470411024636E-2</v>
      </c>
      <c r="J104" s="156">
        <f t="shared" si="65"/>
        <v>0.25</v>
      </c>
      <c r="K104" s="20">
        <f t="shared" si="119"/>
        <v>4.9928676027561591E-6</v>
      </c>
      <c r="L104" s="138">
        <f t="shared" ref="L104" si="133">AVERAGE(K104:K105)</f>
        <v>5.2063508917269928E-6</v>
      </c>
      <c r="M104" s="140" t="str">
        <f t="shared" ref="M104" si="134">IF(AND(D104="Молоко, сухое молоко, смеси (метод экстракции)",L104&lt;=0.00001),"&lt;",IF(AND(D104="Молоко, молочные смеси (прямой метод)",L104&lt;=0.000025),"&lt;",IF(AND(D104="Сгущенное молоко",L104&lt;=0.00002),"&lt;",IF(AND(D104="Масло 50%",L104&lt;=0.00013),"&lt;",IF(AND(D104="Масло 65, 67%",L104&lt;=0.00013),"&lt;",IF(AND(D104="Масло 70%",L104&lt;=0.00013),"&lt;",IF(AND(D104="Масло 72,5, 75, 78%",L104&lt;=0.00013),"&lt;",IF(AND(D104="Масло 82,5, 84%",L104&lt;=0.00013),"&lt;",IF(AND(D104="Творог",L104&lt;=0.0001),"&lt;",IF(AND(D104="Сыр",L104&lt;=0.000025),"&lt;",IF(AND(D104="Яйца, яичный порошок",L104&lt;=0.00005),"&lt;",IF(AND(D104="Мороженое, коктейли",L104&lt;=0.00001),"&lt;",IF(AND(D104="Йогурт с наполнителями",L104&lt;=0.0001),"&lt;",IF(AND(D104="Мясо, готовые мясные продукты",L104&lt;=0.000013),"&lt;",IF(AND(D104="Рыба, жиры, креветки, субпродукты, консервы",L104&lt;=0.000013),"&lt;",IF(AND(D104="Мед",L104&lt;=0.000075),"&lt;",IF(AND(D104="Йогурт, сыворотка, кисломол. продукты",L104&lt;=0.00002),"&lt;","&gt;")))))))))))))))))</f>
        <v>&lt;</v>
      </c>
      <c r="N104" s="142" t="str">
        <f t="shared" ref="N104" si="135">IF(L104&lt;0.0003,"Соответствует","Не соответствует")</f>
        <v>Соответствует</v>
      </c>
      <c r="O104" s="143"/>
    </row>
    <row r="105" spans="1:15" ht="17.100000000000001" customHeight="1">
      <c r="A105" s="146"/>
      <c r="B105" s="149"/>
      <c r="C105" s="144"/>
      <c r="D105" s="152"/>
      <c r="E105" s="153"/>
      <c r="F105" s="63">
        <v>1.5569999999999999</v>
      </c>
      <c r="G105" s="2">
        <f t="shared" si="126"/>
        <v>0.92403560830860532</v>
      </c>
      <c r="H105" s="155"/>
      <c r="I105" s="18">
        <f t="shared" si="118"/>
        <v>2.1679336722791303E-2</v>
      </c>
      <c r="J105" s="157"/>
      <c r="K105" s="20">
        <f>(I105/1000)*J104</f>
        <v>5.4198341806978256E-6</v>
      </c>
      <c r="L105" s="139"/>
      <c r="M105" s="141"/>
      <c r="N105" s="142"/>
      <c r="O105" s="144"/>
    </row>
    <row r="106" spans="1:15" ht="17.100000000000001" customHeight="1">
      <c r="A106" s="145">
        <v>39</v>
      </c>
      <c r="B106" s="147"/>
      <c r="C106" s="148"/>
      <c r="D106" s="150" t="s">
        <v>89</v>
      </c>
      <c r="E106" s="151"/>
      <c r="F106" s="63">
        <v>1.427</v>
      </c>
      <c r="G106" s="2">
        <f t="shared" si="126"/>
        <v>0.84688427299703262</v>
      </c>
      <c r="H106" s="154">
        <f>IF(OR(F106="",F107=""),"",STDEV(F106:F107)/AVERAGE(F106:F107))</f>
        <v>2.4349407065652487E-2</v>
      </c>
      <c r="I106" s="18">
        <f t="shared" si="118"/>
        <v>2.870505941821656E-2</v>
      </c>
      <c r="J106" s="156">
        <f t="shared" si="65"/>
        <v>0.25</v>
      </c>
      <c r="K106" s="20">
        <f t="shared" si="119"/>
        <v>7.17626485455414E-6</v>
      </c>
      <c r="L106" s="138">
        <f t="shared" ref="L106" si="136">AVERAGE(K106:K107)</f>
        <v>6.8090458833732443E-6</v>
      </c>
      <c r="M106" s="140" t="str">
        <f t="shared" ref="M106" si="137">IF(AND(D106="Молоко, сухое молоко, смеси (метод экстракции)",L106&lt;=0.00001),"&lt;",IF(AND(D106="Молоко, молочные смеси (прямой метод)",L106&lt;=0.000025),"&lt;",IF(AND(D106="Сгущенное молоко",L106&lt;=0.00002),"&lt;",IF(AND(D106="Масло 50%",L106&lt;=0.00013),"&lt;",IF(AND(D106="Масло 65, 67%",L106&lt;=0.00013),"&lt;",IF(AND(D106="Масло 70%",L106&lt;=0.00013),"&lt;",IF(AND(D106="Масло 72,5, 75, 78%",L106&lt;=0.00013),"&lt;",IF(AND(D106="Масло 82,5, 84%",L106&lt;=0.00013),"&lt;",IF(AND(D106="Творог",L106&lt;=0.0001),"&lt;",IF(AND(D106="Сыр",L106&lt;=0.000025),"&lt;",IF(AND(D106="Яйца, яичный порошок",L106&lt;=0.00005),"&lt;",IF(AND(D106="Мороженое, коктейли",L106&lt;=0.00001),"&lt;",IF(AND(D106="Йогурт с наполнителями",L106&lt;=0.0001),"&lt;",IF(AND(D106="Мясо, готовые мясные продукты",L106&lt;=0.000013),"&lt;",IF(AND(D106="Рыба, жиры, креветки, субпродукты, консервы",L106&lt;=0.000013),"&lt;",IF(AND(D106="Мед",L106&lt;=0.000075),"&lt;",IF(AND(D106="Йогурт, сыворотка, кисломол. продукты",L106&lt;=0.00002),"&lt;","&gt;")))))))))))))))))</f>
        <v>&lt;</v>
      </c>
      <c r="N106" s="142" t="str">
        <f t="shared" ref="N106" si="138">IF(L106&lt;0.0003,"Соответствует","Не соответствует")</f>
        <v>Соответствует</v>
      </c>
      <c r="O106" s="143"/>
    </row>
    <row r="107" spans="1:15" ht="17.100000000000001" customHeight="1">
      <c r="A107" s="146"/>
      <c r="B107" s="149"/>
      <c r="C107" s="144"/>
      <c r="D107" s="152"/>
      <c r="E107" s="153"/>
      <c r="F107" s="63">
        <v>1.4770000000000001</v>
      </c>
      <c r="G107" s="2">
        <f t="shared" si="126"/>
        <v>0.87655786350148368</v>
      </c>
      <c r="H107" s="155"/>
      <c r="I107" s="18">
        <f t="shared" si="118"/>
        <v>2.5767307648769399E-2</v>
      </c>
      <c r="J107" s="157"/>
      <c r="K107" s="20">
        <f>(I107/1000)*J106</f>
        <v>6.4418269121923494E-6</v>
      </c>
      <c r="L107" s="139"/>
      <c r="M107" s="141"/>
      <c r="N107" s="142"/>
      <c r="O107" s="144"/>
    </row>
    <row r="108" spans="1:15" ht="17.100000000000001" customHeight="1">
      <c r="A108" s="145">
        <v>40</v>
      </c>
      <c r="B108" s="158"/>
      <c r="C108" s="148"/>
      <c r="D108" s="150" t="s">
        <v>78</v>
      </c>
      <c r="E108" s="151"/>
      <c r="F108" s="63">
        <v>1.675</v>
      </c>
      <c r="G108" s="2">
        <f t="shared" si="126"/>
        <v>0.99406528189910981</v>
      </c>
      <c r="H108" s="154">
        <f>IF(OR(F108="",F109=""),"",STDEV(F108:F109)/AVERAGE(F108:F109))</f>
        <v>6.3040723434164298E-3</v>
      </c>
      <c r="I108" s="18">
        <f t="shared" si="118"/>
        <v>1.6803006266374279E-2</v>
      </c>
      <c r="J108" s="156">
        <f t="shared" si="65"/>
        <v>0.25</v>
      </c>
      <c r="K108" s="20">
        <f t="shared" si="119"/>
        <v>4.2007515665935697E-6</v>
      </c>
      <c r="L108" s="138">
        <f t="shared" ref="L108" si="139">AVERAGE(K108:K109)</f>
        <v>4.133810247934543E-6</v>
      </c>
      <c r="M108" s="140" t="str">
        <f t="shared" ref="M108" si="140">IF(AND(D108="Молоко, сухое молоко, смеси (метод экстракции)",L108&lt;=0.00001),"&lt;",IF(AND(D108="Молоко, молочные смеси (прямой метод)",L108&lt;=0.000025),"&lt;",IF(AND(D108="Сгущенное молоко",L108&lt;=0.00002),"&lt;",IF(AND(D108="Масло 50%",L108&lt;=0.00013),"&lt;",IF(AND(D108="Масло 65, 67%",L108&lt;=0.00013),"&lt;",IF(AND(D108="Масло 70%",L108&lt;=0.00013),"&lt;",IF(AND(D108="Масло 72,5, 75, 78%",L108&lt;=0.00013),"&lt;",IF(AND(D108="Масло 82,5, 84%",L108&lt;=0.00013),"&lt;",IF(AND(D108="Творог",L108&lt;=0.0001),"&lt;",IF(AND(D108="Сыр",L108&lt;=0.000025),"&lt;",IF(AND(D108="Яйца, яичный порошок",L108&lt;=0.00005),"&lt;",IF(AND(D108="Мороженое, коктейли",L108&lt;=0.00001),"&lt;",IF(AND(D108="Йогурт с наполнителями",L108&lt;=0.0001),"&lt;",IF(AND(D108="Мясо, готовые мясные продукты",L108&lt;=0.000013),"&lt;",IF(AND(D108="Рыба, жиры, креветки, субпродукты, консервы",L108&lt;=0.000013),"&lt;",IF(AND(D108="Мед",L108&lt;=0.000075),"&lt;",IF(AND(D108="Йогурт, сыворотка, кисломол. продукты",L108&lt;=0.00002),"&lt;","&gt;")))))))))))))))))</f>
        <v>&lt;</v>
      </c>
      <c r="N108" s="142" t="str">
        <f t="shared" ref="N108" si="141">IF(L108&lt;0.0003,"Соответствует","Не соответствует")</f>
        <v>Соответствует</v>
      </c>
      <c r="O108" s="143"/>
    </row>
    <row r="109" spans="1:15" ht="17.100000000000001" customHeight="1">
      <c r="A109" s="146"/>
      <c r="B109" s="149"/>
      <c r="C109" s="144"/>
      <c r="D109" s="152"/>
      <c r="E109" s="153"/>
      <c r="F109" s="63">
        <v>1.69</v>
      </c>
      <c r="G109" s="2">
        <f>IF(F109="","",IF((F109/AVERAGE($D$13:$E$13))=0,"",F109/AVERAGE($D$13:$E$13)))</f>
        <v>1.0029673590504451</v>
      </c>
      <c r="H109" s="155"/>
      <c r="I109" s="18">
        <f t="shared" si="118"/>
        <v>1.6267475717102062E-2</v>
      </c>
      <c r="J109" s="157"/>
      <c r="K109" s="20">
        <f>(I109/1000)*J108</f>
        <v>4.0668689292755155E-6</v>
      </c>
      <c r="L109" s="139"/>
      <c r="M109" s="141"/>
      <c r="N109" s="142"/>
      <c r="O109" s="144"/>
    </row>
    <row r="110" spans="1:15" ht="17.100000000000001" customHeight="1">
      <c r="A110" s="145">
        <v>41</v>
      </c>
      <c r="B110" s="147"/>
      <c r="C110" s="148"/>
      <c r="D110" s="150" t="s">
        <v>78</v>
      </c>
      <c r="E110" s="151"/>
      <c r="F110" s="63">
        <v>1.573</v>
      </c>
      <c r="G110" s="2">
        <f t="shared" ref="G110:G113" si="142">IF(F110="","",IF((F110/AVERAGE($D$13:$E$13))=0,"",F110/AVERAGE($D$13:$E$13)))</f>
        <v>0.93353115727002967</v>
      </c>
      <c r="H110" s="154">
        <f>IF(OR(F110="",F111=""),"",STDEV(F110:F111)/AVERAGE(F110:F111))</f>
        <v>4.4967044908519535E-4</v>
      </c>
      <c r="I110" s="18">
        <f t="shared" si="118"/>
        <v>2.0943119968181441E-2</v>
      </c>
      <c r="J110" s="156">
        <f t="shared" si="65"/>
        <v>0.25</v>
      </c>
      <c r="K110" s="20">
        <f t="shared" si="119"/>
        <v>5.2357799920453605E-6</v>
      </c>
      <c r="L110" s="138">
        <f t="shared" ref="L110" si="143">AVERAGE(K110:K111)</f>
        <v>5.2414390064655028E-6</v>
      </c>
      <c r="M110" s="140" t="str">
        <f t="shared" ref="M110" si="144">IF(AND(D110="Молоко, сухое молоко, смеси (метод экстракции)",L110&lt;=0.00001),"&lt;",IF(AND(D110="Молоко, молочные смеси (прямой метод)",L110&lt;=0.000025),"&lt;",IF(AND(D110="Сгущенное молоко",L110&lt;=0.00002),"&lt;",IF(AND(D110="Масло 50%",L110&lt;=0.00013),"&lt;",IF(AND(D110="Масло 65, 67%",L110&lt;=0.00013),"&lt;",IF(AND(D110="Масло 70%",L110&lt;=0.00013),"&lt;",IF(AND(D110="Масло 72,5, 75, 78%",L110&lt;=0.00013),"&lt;",IF(AND(D110="Масло 82,5, 84%",L110&lt;=0.00013),"&lt;",IF(AND(D110="Творог",L110&lt;=0.0001),"&lt;",IF(AND(D110="Сыр",L110&lt;=0.000025),"&lt;",IF(AND(D110="Яйца, яичный порошок",L110&lt;=0.00005),"&lt;",IF(AND(D110="Мороженое, коктейли",L110&lt;=0.00001),"&lt;",IF(AND(D110="Йогурт с наполнителями",L110&lt;=0.0001),"&lt;",IF(AND(D110="Мясо, готовые мясные продукты",L110&lt;=0.000013),"&lt;",IF(AND(D110="Рыба, жиры, креветки, субпродукты, консервы",L110&lt;=0.000013),"&lt;",IF(AND(D110="Мед",L110&lt;=0.000075),"&lt;",IF(AND(D110="Йогурт, сыворотка, кисломол. продукты",L110&lt;=0.00002),"&lt;","&gt;")))))))))))))))))</f>
        <v>&lt;</v>
      </c>
      <c r="N110" s="142" t="str">
        <f t="shared" ref="N110" si="145">IF(L110&lt;0.0003,"Соответствует","Не соответствует")</f>
        <v>Соответствует</v>
      </c>
      <c r="O110" s="143"/>
    </row>
    <row r="111" spans="1:15" ht="17.100000000000001" customHeight="1">
      <c r="A111" s="146"/>
      <c r="B111" s="149"/>
      <c r="C111" s="144"/>
      <c r="D111" s="152"/>
      <c r="E111" s="153"/>
      <c r="F111" s="63">
        <v>1.5720000000000001</v>
      </c>
      <c r="G111" s="2">
        <f t="shared" si="142"/>
        <v>0.93293768545994071</v>
      </c>
      <c r="H111" s="155"/>
      <c r="I111" s="18">
        <f t="shared" si="118"/>
        <v>2.0988392083542584E-2</v>
      </c>
      <c r="J111" s="157"/>
      <c r="K111" s="20">
        <f>(I111/1000)*J110</f>
        <v>5.2470980208856459E-6</v>
      </c>
      <c r="L111" s="139"/>
      <c r="M111" s="141"/>
      <c r="N111" s="142"/>
      <c r="O111" s="144"/>
    </row>
    <row r="112" spans="1:15" ht="17.100000000000001" customHeight="1">
      <c r="A112" s="145">
        <v>42</v>
      </c>
      <c r="B112" s="147" t="s">
        <v>94</v>
      </c>
      <c r="C112" s="148"/>
      <c r="D112" s="150" t="s">
        <v>78</v>
      </c>
      <c r="E112" s="151"/>
      <c r="F112" s="63">
        <v>0.45</v>
      </c>
      <c r="G112" s="2">
        <f t="shared" si="142"/>
        <v>0.26706231454005935</v>
      </c>
      <c r="H112" s="154">
        <f>IF(OR(F112="",F113=""),"",STDEV(F112:F113)/AVERAGE(F112:F113))</f>
        <v>2.7729677693590121E-2</v>
      </c>
      <c r="I112" s="18">
        <f t="shared" si="118"/>
        <v>0.44942283523744447</v>
      </c>
      <c r="J112" s="156">
        <f t="shared" si="65"/>
        <v>0.25</v>
      </c>
      <c r="K112" s="20">
        <f t="shared" si="119"/>
        <v>1.1235570880936112E-4</v>
      </c>
      <c r="L112" s="138">
        <f t="shared" ref="L112" si="146">AVERAGE(K112:K113)</f>
        <v>1.0896348987314011E-4</v>
      </c>
      <c r="M112" s="140" t="str">
        <f t="shared" ref="M112" si="147">IF(AND(D112="Молоко, сухое молоко, смеси (метод экстракции)",L112&lt;=0.00001),"&lt;",IF(AND(D112="Молоко, молочные смеси (прямой метод)",L112&lt;=0.000025),"&lt;",IF(AND(D112="Сгущенное молоко",L112&lt;=0.00002),"&lt;",IF(AND(D112="Масло 50%",L112&lt;=0.00013),"&lt;",IF(AND(D112="Масло 65, 67%",L112&lt;=0.00013),"&lt;",IF(AND(D112="Масло 70%",L112&lt;=0.00013),"&lt;",IF(AND(D112="Масло 72,5, 75, 78%",L112&lt;=0.00013),"&lt;",IF(AND(D112="Масло 82,5, 84%",L112&lt;=0.00013),"&lt;",IF(AND(D112="Творог",L112&lt;=0.0001),"&lt;",IF(AND(D112="Сыр",L112&lt;=0.000025),"&lt;",IF(AND(D112="Яйца, яичный порошок",L112&lt;=0.00005),"&lt;",IF(AND(D112="Мороженое, коктейли",L112&lt;=0.00001),"&lt;",IF(AND(D112="Йогурт с наполнителями",L112&lt;=0.0001),"&lt;",IF(AND(D112="Мясо, готовые мясные продукты",L112&lt;=0.000013),"&lt;",IF(AND(D112="Рыба, жиры, креветки, субпродукты, консервы",L112&lt;=0.000013),"&lt;",IF(AND(D112="Мед",L112&lt;=0.000075),"&lt;",IF(AND(D112="Йогурт, сыворотка, кисломол. продукты",L112&lt;=0.00002),"&lt;","&gt;")))))))))))))))))</f>
        <v>&gt;</v>
      </c>
      <c r="N112" s="142" t="str">
        <f t="shared" ref="N112" si="148">IF(L112&lt;0.0003,"Соответствует","Не соответствует")</f>
        <v>Соответствует</v>
      </c>
      <c r="O112" s="143"/>
    </row>
    <row r="113" spans="1:15" ht="17.100000000000001" customHeight="1">
      <c r="A113" s="146"/>
      <c r="B113" s="149"/>
      <c r="C113" s="144"/>
      <c r="D113" s="152"/>
      <c r="E113" s="153"/>
      <c r="F113" s="63">
        <v>0.46800000000000003</v>
      </c>
      <c r="G113" s="2">
        <f t="shared" si="142"/>
        <v>0.27774480712166172</v>
      </c>
      <c r="H113" s="155"/>
      <c r="I113" s="18">
        <f t="shared" si="118"/>
        <v>0.42228508374767643</v>
      </c>
      <c r="J113" s="157"/>
      <c r="K113" s="20">
        <f>(I113/1000)*J112</f>
        <v>1.0557127093691911E-4</v>
      </c>
      <c r="L113" s="139"/>
      <c r="M113" s="141"/>
      <c r="N113" s="142"/>
      <c r="O113" s="144"/>
    </row>
  </sheetData>
  <sheetProtection formatCells="0"/>
  <mergeCells count="395">
    <mergeCell ref="O3:Q3"/>
    <mergeCell ref="J30:J31"/>
    <mergeCell ref="L30:L31"/>
    <mergeCell ref="M30:M31"/>
    <mergeCell ref="N30:N31"/>
    <mergeCell ref="O30:O31"/>
    <mergeCell ref="H30:H31"/>
    <mergeCell ref="A1:D1"/>
    <mergeCell ref="E1:I1"/>
    <mergeCell ref="A4:I4"/>
    <mergeCell ref="A6:B6"/>
    <mergeCell ref="C6:I6"/>
    <mergeCell ref="A7:B7"/>
    <mergeCell ref="C7:I7"/>
    <mergeCell ref="D30:E31"/>
    <mergeCell ref="A3:I3"/>
    <mergeCell ref="A8:B8"/>
    <mergeCell ref="C8:I8"/>
    <mergeCell ref="A9:B9"/>
    <mergeCell ref="C9:I9"/>
    <mergeCell ref="B29:C29"/>
    <mergeCell ref="A30:A31"/>
    <mergeCell ref="B30:C31"/>
    <mergeCell ref="D29:E29"/>
    <mergeCell ref="A12:C12"/>
    <mergeCell ref="D12:E12"/>
    <mergeCell ref="M34:M35"/>
    <mergeCell ref="N34:N35"/>
    <mergeCell ref="O34:O35"/>
    <mergeCell ref="A32:A33"/>
    <mergeCell ref="B32:C33"/>
    <mergeCell ref="D32:E33"/>
    <mergeCell ref="H32:H33"/>
    <mergeCell ref="J32:J33"/>
    <mergeCell ref="L32:L33"/>
    <mergeCell ref="M32:M33"/>
    <mergeCell ref="N32:N33"/>
    <mergeCell ref="O32:O33"/>
    <mergeCell ref="A34:A35"/>
    <mergeCell ref="B34:C35"/>
    <mergeCell ref="D34:E35"/>
    <mergeCell ref="H34:H35"/>
    <mergeCell ref="J34:J35"/>
    <mergeCell ref="L34:L35"/>
    <mergeCell ref="M38:M39"/>
    <mergeCell ref="N38:N39"/>
    <mergeCell ref="O38:O39"/>
    <mergeCell ref="A36:A37"/>
    <mergeCell ref="B36:C37"/>
    <mergeCell ref="D36:E37"/>
    <mergeCell ref="H36:H37"/>
    <mergeCell ref="J36:J37"/>
    <mergeCell ref="L36:L37"/>
    <mergeCell ref="M36:M37"/>
    <mergeCell ref="N36:N37"/>
    <mergeCell ref="O36:O37"/>
    <mergeCell ref="A38:A39"/>
    <mergeCell ref="B38:C39"/>
    <mergeCell ref="D38:E39"/>
    <mergeCell ref="H38:H39"/>
    <mergeCell ref="J38:J39"/>
    <mergeCell ref="L38:L39"/>
    <mergeCell ref="M42:M43"/>
    <mergeCell ref="N42:N43"/>
    <mergeCell ref="O42:O43"/>
    <mergeCell ref="A40:A41"/>
    <mergeCell ref="B40:C41"/>
    <mergeCell ref="D40:E41"/>
    <mergeCell ref="H40:H41"/>
    <mergeCell ref="J40:J41"/>
    <mergeCell ref="L40:L41"/>
    <mergeCell ref="M40:M41"/>
    <mergeCell ref="N40:N41"/>
    <mergeCell ref="O40:O41"/>
    <mergeCell ref="A42:A43"/>
    <mergeCell ref="B42:C43"/>
    <mergeCell ref="D42:E43"/>
    <mergeCell ref="H42:H43"/>
    <mergeCell ref="J42:J43"/>
    <mergeCell ref="L42:L43"/>
    <mergeCell ref="M46:M47"/>
    <mergeCell ref="N46:N47"/>
    <mergeCell ref="O46:O47"/>
    <mergeCell ref="A44:A45"/>
    <mergeCell ref="B44:C45"/>
    <mergeCell ref="D44:E45"/>
    <mergeCell ref="H44:H45"/>
    <mergeCell ref="J44:J45"/>
    <mergeCell ref="L44:L45"/>
    <mergeCell ref="M44:M45"/>
    <mergeCell ref="N44:N45"/>
    <mergeCell ref="O44:O45"/>
    <mergeCell ref="A46:A47"/>
    <mergeCell ref="B46:C47"/>
    <mergeCell ref="D46:E47"/>
    <mergeCell ref="H46:H47"/>
    <mergeCell ref="J46:J47"/>
    <mergeCell ref="L46:L47"/>
    <mergeCell ref="M50:M51"/>
    <mergeCell ref="N50:N51"/>
    <mergeCell ref="O50:O51"/>
    <mergeCell ref="A48:A49"/>
    <mergeCell ref="B48:C49"/>
    <mergeCell ref="D48:E49"/>
    <mergeCell ref="H48:H49"/>
    <mergeCell ref="J48:J49"/>
    <mergeCell ref="L48:L49"/>
    <mergeCell ref="M48:M49"/>
    <mergeCell ref="N48:N49"/>
    <mergeCell ref="O48:O49"/>
    <mergeCell ref="A50:A51"/>
    <mergeCell ref="B50:C51"/>
    <mergeCell ref="D50:E51"/>
    <mergeCell ref="H50:H51"/>
    <mergeCell ref="J50:J51"/>
    <mergeCell ref="L50:L51"/>
    <mergeCell ref="M54:M55"/>
    <mergeCell ref="N54:N55"/>
    <mergeCell ref="O54:O55"/>
    <mergeCell ref="A52:A53"/>
    <mergeCell ref="B52:C53"/>
    <mergeCell ref="D52:E53"/>
    <mergeCell ref="H52:H53"/>
    <mergeCell ref="J52:J53"/>
    <mergeCell ref="L52:L53"/>
    <mergeCell ref="M52:M53"/>
    <mergeCell ref="N52:N53"/>
    <mergeCell ref="O52:O53"/>
    <mergeCell ref="A54:A55"/>
    <mergeCell ref="B54:C55"/>
    <mergeCell ref="D54:E55"/>
    <mergeCell ref="H54:H55"/>
    <mergeCell ref="J54:J55"/>
    <mergeCell ref="L54:L55"/>
    <mergeCell ref="M58:M59"/>
    <mergeCell ref="N58:N59"/>
    <mergeCell ref="O58:O59"/>
    <mergeCell ref="A56:A57"/>
    <mergeCell ref="B56:C57"/>
    <mergeCell ref="D56:E57"/>
    <mergeCell ref="H56:H57"/>
    <mergeCell ref="J56:J57"/>
    <mergeCell ref="L56:L57"/>
    <mergeCell ref="M56:M57"/>
    <mergeCell ref="N56:N57"/>
    <mergeCell ref="O56:O57"/>
    <mergeCell ref="A58:A59"/>
    <mergeCell ref="B58:C59"/>
    <mergeCell ref="D58:E59"/>
    <mergeCell ref="H58:H59"/>
    <mergeCell ref="J58:J59"/>
    <mergeCell ref="L58:L59"/>
    <mergeCell ref="M62:M63"/>
    <mergeCell ref="N62:N63"/>
    <mergeCell ref="O62:O63"/>
    <mergeCell ref="A60:A61"/>
    <mergeCell ref="B60:C61"/>
    <mergeCell ref="D60:E61"/>
    <mergeCell ref="H60:H61"/>
    <mergeCell ref="J60:J61"/>
    <mergeCell ref="L60:L61"/>
    <mergeCell ref="M60:M61"/>
    <mergeCell ref="N60:N61"/>
    <mergeCell ref="O60:O61"/>
    <mergeCell ref="A62:A63"/>
    <mergeCell ref="B62:C63"/>
    <mergeCell ref="D62:E63"/>
    <mergeCell ref="H62:H63"/>
    <mergeCell ref="J62:J63"/>
    <mergeCell ref="L62:L63"/>
    <mergeCell ref="M66:M67"/>
    <mergeCell ref="N66:N67"/>
    <mergeCell ref="O66:O67"/>
    <mergeCell ref="A64:A65"/>
    <mergeCell ref="B64:C65"/>
    <mergeCell ref="D64:E65"/>
    <mergeCell ref="H64:H65"/>
    <mergeCell ref="J64:J65"/>
    <mergeCell ref="L64:L65"/>
    <mergeCell ref="M64:M65"/>
    <mergeCell ref="N64:N65"/>
    <mergeCell ref="O64:O65"/>
    <mergeCell ref="A66:A67"/>
    <mergeCell ref="B66:C67"/>
    <mergeCell ref="D66:E67"/>
    <mergeCell ref="H66:H67"/>
    <mergeCell ref="J66:J67"/>
    <mergeCell ref="L66:L67"/>
    <mergeCell ref="M70:M71"/>
    <mergeCell ref="N70:N71"/>
    <mergeCell ref="O70:O71"/>
    <mergeCell ref="A68:A69"/>
    <mergeCell ref="B68:C69"/>
    <mergeCell ref="D68:E69"/>
    <mergeCell ref="H68:H69"/>
    <mergeCell ref="J68:J69"/>
    <mergeCell ref="L68:L69"/>
    <mergeCell ref="M68:M69"/>
    <mergeCell ref="N68:N69"/>
    <mergeCell ref="O68:O69"/>
    <mergeCell ref="A70:A71"/>
    <mergeCell ref="B70:C71"/>
    <mergeCell ref="D70:E71"/>
    <mergeCell ref="H70:H71"/>
    <mergeCell ref="J70:J71"/>
    <mergeCell ref="L70:L71"/>
    <mergeCell ref="M74:M75"/>
    <mergeCell ref="N74:N75"/>
    <mergeCell ref="O74:O75"/>
    <mergeCell ref="A72:A73"/>
    <mergeCell ref="B72:C73"/>
    <mergeCell ref="D72:E73"/>
    <mergeCell ref="H72:H73"/>
    <mergeCell ref="J72:J73"/>
    <mergeCell ref="L72:L73"/>
    <mergeCell ref="M72:M73"/>
    <mergeCell ref="N72:N73"/>
    <mergeCell ref="O72:O73"/>
    <mergeCell ref="A74:A75"/>
    <mergeCell ref="B74:C75"/>
    <mergeCell ref="D74:E75"/>
    <mergeCell ref="H74:H75"/>
    <mergeCell ref="J74:J75"/>
    <mergeCell ref="L74:L75"/>
    <mergeCell ref="M78:M79"/>
    <mergeCell ref="N78:N79"/>
    <mergeCell ref="O78:O79"/>
    <mergeCell ref="A76:A77"/>
    <mergeCell ref="B76:C77"/>
    <mergeCell ref="D76:E77"/>
    <mergeCell ref="H76:H77"/>
    <mergeCell ref="J76:J77"/>
    <mergeCell ref="L76:L77"/>
    <mergeCell ref="M76:M77"/>
    <mergeCell ref="N76:N77"/>
    <mergeCell ref="O76:O77"/>
    <mergeCell ref="A78:A79"/>
    <mergeCell ref="B78:C79"/>
    <mergeCell ref="D78:E79"/>
    <mergeCell ref="H78:H79"/>
    <mergeCell ref="J78:J79"/>
    <mergeCell ref="L78:L79"/>
    <mergeCell ref="M82:M83"/>
    <mergeCell ref="N82:N83"/>
    <mergeCell ref="O82:O83"/>
    <mergeCell ref="A80:A81"/>
    <mergeCell ref="B80:C81"/>
    <mergeCell ref="D80:E81"/>
    <mergeCell ref="H80:H81"/>
    <mergeCell ref="J80:J81"/>
    <mergeCell ref="L80:L81"/>
    <mergeCell ref="M80:M81"/>
    <mergeCell ref="N80:N81"/>
    <mergeCell ref="O80:O81"/>
    <mergeCell ref="A82:A83"/>
    <mergeCell ref="B82:C83"/>
    <mergeCell ref="D82:E83"/>
    <mergeCell ref="H82:H83"/>
    <mergeCell ref="J82:J83"/>
    <mergeCell ref="L82:L83"/>
    <mergeCell ref="M86:M87"/>
    <mergeCell ref="N86:N87"/>
    <mergeCell ref="O86:O87"/>
    <mergeCell ref="A84:A85"/>
    <mergeCell ref="B84:C85"/>
    <mergeCell ref="D84:E85"/>
    <mergeCell ref="H84:H85"/>
    <mergeCell ref="J84:J85"/>
    <mergeCell ref="L84:L85"/>
    <mergeCell ref="M84:M85"/>
    <mergeCell ref="N84:N85"/>
    <mergeCell ref="O84:O85"/>
    <mergeCell ref="A86:A87"/>
    <mergeCell ref="B86:C87"/>
    <mergeCell ref="D86:E87"/>
    <mergeCell ref="H86:H87"/>
    <mergeCell ref="J86:J87"/>
    <mergeCell ref="L86:L87"/>
    <mergeCell ref="M90:M91"/>
    <mergeCell ref="N90:N91"/>
    <mergeCell ref="O90:O91"/>
    <mergeCell ref="A88:A89"/>
    <mergeCell ref="B88:C89"/>
    <mergeCell ref="D88:E89"/>
    <mergeCell ref="H88:H89"/>
    <mergeCell ref="J88:J89"/>
    <mergeCell ref="L88:L89"/>
    <mergeCell ref="M88:M89"/>
    <mergeCell ref="N88:N89"/>
    <mergeCell ref="O88:O89"/>
    <mergeCell ref="A90:A91"/>
    <mergeCell ref="B90:C91"/>
    <mergeCell ref="D90:E91"/>
    <mergeCell ref="H90:H91"/>
    <mergeCell ref="J90:J91"/>
    <mergeCell ref="L90:L91"/>
    <mergeCell ref="M94:M95"/>
    <mergeCell ref="N94:N95"/>
    <mergeCell ref="O94:O95"/>
    <mergeCell ref="A92:A93"/>
    <mergeCell ref="B92:C93"/>
    <mergeCell ref="D92:E93"/>
    <mergeCell ref="H92:H93"/>
    <mergeCell ref="J92:J93"/>
    <mergeCell ref="L92:L93"/>
    <mergeCell ref="M92:M93"/>
    <mergeCell ref="N92:N93"/>
    <mergeCell ref="O92:O93"/>
    <mergeCell ref="A94:A95"/>
    <mergeCell ref="B94:C95"/>
    <mergeCell ref="D94:E95"/>
    <mergeCell ref="H94:H95"/>
    <mergeCell ref="J94:J95"/>
    <mergeCell ref="L94:L95"/>
    <mergeCell ref="M98:M99"/>
    <mergeCell ref="N98:N99"/>
    <mergeCell ref="O98:O99"/>
    <mergeCell ref="A96:A97"/>
    <mergeCell ref="B96:C97"/>
    <mergeCell ref="D96:E97"/>
    <mergeCell ref="H96:H97"/>
    <mergeCell ref="J96:J97"/>
    <mergeCell ref="L96:L97"/>
    <mergeCell ref="M96:M97"/>
    <mergeCell ref="N96:N97"/>
    <mergeCell ref="O96:O97"/>
    <mergeCell ref="A98:A99"/>
    <mergeCell ref="B98:C99"/>
    <mergeCell ref="D98:E99"/>
    <mergeCell ref="H98:H99"/>
    <mergeCell ref="J98:J99"/>
    <mergeCell ref="L98:L99"/>
    <mergeCell ref="M102:M103"/>
    <mergeCell ref="N102:N103"/>
    <mergeCell ref="O102:O103"/>
    <mergeCell ref="A100:A101"/>
    <mergeCell ref="B100:C101"/>
    <mergeCell ref="D100:E101"/>
    <mergeCell ref="H100:H101"/>
    <mergeCell ref="J100:J101"/>
    <mergeCell ref="L100:L101"/>
    <mergeCell ref="M100:M101"/>
    <mergeCell ref="N100:N101"/>
    <mergeCell ref="O100:O101"/>
    <mergeCell ref="A102:A103"/>
    <mergeCell ref="B102:C103"/>
    <mergeCell ref="D102:E103"/>
    <mergeCell ref="H102:H103"/>
    <mergeCell ref="J102:J103"/>
    <mergeCell ref="L102:L103"/>
    <mergeCell ref="M106:M107"/>
    <mergeCell ref="N106:N107"/>
    <mergeCell ref="O106:O107"/>
    <mergeCell ref="A104:A105"/>
    <mergeCell ref="B104:C105"/>
    <mergeCell ref="D104:E105"/>
    <mergeCell ref="H104:H105"/>
    <mergeCell ref="J104:J105"/>
    <mergeCell ref="L104:L105"/>
    <mergeCell ref="M104:M105"/>
    <mergeCell ref="N104:N105"/>
    <mergeCell ref="O104:O105"/>
    <mergeCell ref="A106:A107"/>
    <mergeCell ref="B106:C107"/>
    <mergeCell ref="D106:E107"/>
    <mergeCell ref="H106:H107"/>
    <mergeCell ref="J106:J107"/>
    <mergeCell ref="L106:L107"/>
    <mergeCell ref="M110:M111"/>
    <mergeCell ref="N110:N111"/>
    <mergeCell ref="O110:O111"/>
    <mergeCell ref="A108:A109"/>
    <mergeCell ref="B108:C109"/>
    <mergeCell ref="D108:E109"/>
    <mergeCell ref="H108:H109"/>
    <mergeCell ref="J108:J109"/>
    <mergeCell ref="L108:L109"/>
    <mergeCell ref="M108:M109"/>
    <mergeCell ref="N108:N109"/>
    <mergeCell ref="O108:O109"/>
    <mergeCell ref="A110:A111"/>
    <mergeCell ref="B110:C111"/>
    <mergeCell ref="D110:E111"/>
    <mergeCell ref="H110:H111"/>
    <mergeCell ref="J110:J111"/>
    <mergeCell ref="L110:L111"/>
    <mergeCell ref="L112:L113"/>
    <mergeCell ref="M112:M113"/>
    <mergeCell ref="N112:N113"/>
    <mergeCell ref="O112:O113"/>
    <mergeCell ref="A112:A113"/>
    <mergeCell ref="B112:C113"/>
    <mergeCell ref="D112:E113"/>
    <mergeCell ref="H112:H113"/>
    <mergeCell ref="J112:J113"/>
  </mergeCells>
  <dataValidations count="1">
    <dataValidation type="list" allowBlank="1" showInputMessage="1" showErrorMessage="1" sqref="D30:E113" xr:uid="{00000000-0002-0000-0000-000000000000}">
      <formula1>Матрицы</formula1>
    </dataValidation>
  </dataValidations>
  <pageMargins left="0.7" right="0.7" top="0.75" bottom="0.75" header="0.3" footer="0.3"/>
  <pageSetup paperSize="9" scale="3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28"/>
  <sheetViews>
    <sheetView showGridLines="0" topLeftCell="A25" zoomScaleNormal="100" workbookViewId="0">
      <selection activeCell="D13" sqref="D13"/>
    </sheetView>
  </sheetViews>
  <sheetFormatPr defaultRowHeight="14.25"/>
  <cols>
    <col min="1" max="1" width="4.28515625" style="68" customWidth="1"/>
    <col min="2" max="2" width="28" style="68" customWidth="1"/>
    <col min="3" max="3" width="25.140625" style="68" customWidth="1"/>
    <col min="4" max="5" width="17.140625" style="68" customWidth="1"/>
    <col min="6" max="6" width="17" style="68" customWidth="1"/>
    <col min="7" max="7" width="15.5703125" style="68" customWidth="1"/>
    <col min="8" max="8" width="12" style="68" customWidth="1"/>
    <col min="9" max="9" width="18.85546875" style="68" customWidth="1"/>
    <col min="10" max="10" width="9.28515625" style="68" customWidth="1"/>
    <col min="11" max="11" width="15.28515625" style="68" customWidth="1"/>
    <col min="12" max="12" width="22.7109375" style="68" customWidth="1"/>
    <col min="13" max="13" width="10.42578125" style="68" bestFit="1" customWidth="1"/>
    <col min="14" max="14" width="21.5703125" style="68" customWidth="1"/>
    <col min="15" max="15" width="15.7109375" style="68" customWidth="1"/>
    <col min="16" max="16" width="17.5703125" style="68" customWidth="1"/>
    <col min="17" max="17" width="11.140625" style="68" customWidth="1"/>
    <col min="18" max="18" width="6.7109375" style="68" customWidth="1"/>
    <col min="19" max="19" width="2.42578125" style="68" customWidth="1"/>
    <col min="20" max="20" width="8.85546875" style="68" customWidth="1"/>
    <col min="21" max="21" width="25.42578125" style="68" customWidth="1"/>
    <col min="22" max="23" width="20.28515625" style="68" customWidth="1"/>
    <col min="24" max="24" width="52.42578125" style="68" hidden="1" customWidth="1"/>
    <col min="25" max="25" width="54.5703125" style="68" hidden="1" customWidth="1"/>
    <col min="26" max="26" width="18.7109375" style="68" customWidth="1"/>
    <col min="27" max="16384" width="9.140625" style="68"/>
  </cols>
  <sheetData>
    <row r="1" spans="2:27" ht="54.75" customHeight="1">
      <c r="B1" s="197" t="s">
        <v>17</v>
      </c>
      <c r="C1" s="198"/>
      <c r="D1" s="69" t="s">
        <v>12</v>
      </c>
      <c r="E1" s="69" t="s">
        <v>72</v>
      </c>
      <c r="F1" s="69" t="s">
        <v>13</v>
      </c>
      <c r="G1" s="190" t="s">
        <v>71</v>
      </c>
      <c r="H1" s="190"/>
      <c r="I1" s="190" t="s">
        <v>70</v>
      </c>
      <c r="J1" s="190"/>
      <c r="K1" s="190" t="s">
        <v>69</v>
      </c>
      <c r="L1" s="190"/>
      <c r="M1" s="190" t="s">
        <v>68</v>
      </c>
      <c r="N1" s="190"/>
      <c r="O1" s="70"/>
      <c r="P1" s="71"/>
      <c r="Q1" s="70"/>
      <c r="R1" s="70"/>
      <c r="S1" s="70"/>
      <c r="T1" s="70"/>
      <c r="U1" s="70"/>
      <c r="V1" s="70"/>
      <c r="W1" s="70"/>
      <c r="X1" s="72"/>
      <c r="Y1" s="72"/>
      <c r="Z1" s="72"/>
      <c r="AA1" s="72"/>
    </row>
    <row r="2" spans="2:27" s="73" customFormat="1" ht="27" customHeight="1">
      <c r="B2" s="181" t="s">
        <v>90</v>
      </c>
      <c r="C2" s="181"/>
      <c r="D2" s="74">
        <v>0.2</v>
      </c>
      <c r="E2" s="75">
        <v>0.01</v>
      </c>
      <c r="F2" s="75">
        <v>0.15</v>
      </c>
      <c r="G2" s="177">
        <v>20</v>
      </c>
      <c r="H2" s="177"/>
      <c r="I2" s="177">
        <v>13</v>
      </c>
      <c r="J2" s="177"/>
      <c r="K2" s="177">
        <v>19</v>
      </c>
      <c r="L2" s="177"/>
      <c r="M2" s="180">
        <v>17</v>
      </c>
      <c r="N2" s="180"/>
      <c r="O2" s="76"/>
      <c r="P2" s="77"/>
      <c r="Q2" s="78"/>
      <c r="R2" s="79"/>
      <c r="S2" s="79"/>
      <c r="T2" s="80"/>
      <c r="U2" s="81"/>
      <c r="V2" s="81"/>
      <c r="W2" s="82"/>
      <c r="X2" s="83"/>
      <c r="Y2" s="83"/>
      <c r="Z2" s="83"/>
      <c r="AA2" s="83"/>
    </row>
    <row r="3" spans="2:27" s="73" customFormat="1" ht="27" customHeight="1">
      <c r="B3" s="181" t="s">
        <v>83</v>
      </c>
      <c r="C3" s="181"/>
      <c r="D3" s="74">
        <v>1</v>
      </c>
      <c r="E3" s="84">
        <v>2.5000000000000001E-2</v>
      </c>
      <c r="F3" s="84">
        <v>0.75</v>
      </c>
      <c r="G3" s="184">
        <v>20</v>
      </c>
      <c r="H3" s="184"/>
      <c r="I3" s="184">
        <v>13</v>
      </c>
      <c r="J3" s="184"/>
      <c r="K3" s="177">
        <v>19</v>
      </c>
      <c r="L3" s="177"/>
      <c r="M3" s="181">
        <v>17</v>
      </c>
      <c r="N3" s="181"/>
      <c r="O3" s="76"/>
      <c r="P3" s="77"/>
      <c r="Q3" s="79"/>
      <c r="R3" s="79"/>
      <c r="S3" s="79"/>
      <c r="T3" s="80"/>
      <c r="U3" s="80"/>
      <c r="V3" s="80"/>
      <c r="W3" s="77"/>
      <c r="X3" s="83"/>
      <c r="Y3" s="83"/>
      <c r="Z3" s="83"/>
      <c r="AA3" s="83"/>
    </row>
    <row r="4" spans="2:27" s="73" customFormat="1" ht="27" customHeight="1">
      <c r="B4" s="185" t="s">
        <v>15</v>
      </c>
      <c r="C4" s="185"/>
      <c r="D4" s="74">
        <v>0.4</v>
      </c>
      <c r="E4" s="84">
        <v>0.02</v>
      </c>
      <c r="F4" s="84">
        <v>0.3</v>
      </c>
      <c r="G4" s="177">
        <v>20</v>
      </c>
      <c r="H4" s="177"/>
      <c r="I4" s="177">
        <v>13</v>
      </c>
      <c r="J4" s="177"/>
      <c r="K4" s="177">
        <v>19</v>
      </c>
      <c r="L4" s="177"/>
      <c r="M4" s="180">
        <v>17</v>
      </c>
      <c r="N4" s="180"/>
      <c r="O4" s="79"/>
      <c r="P4" s="77"/>
      <c r="Q4" s="78"/>
      <c r="R4" s="79"/>
      <c r="S4" s="79"/>
      <c r="T4" s="80"/>
      <c r="U4" s="81"/>
      <c r="V4" s="81"/>
      <c r="W4" s="82"/>
      <c r="X4" s="83"/>
      <c r="Y4" s="83"/>
      <c r="Z4" s="83"/>
      <c r="AA4" s="83"/>
    </row>
    <row r="5" spans="2:27" s="73" customFormat="1" ht="27" customHeight="1">
      <c r="B5" s="185" t="s">
        <v>84</v>
      </c>
      <c r="C5" s="185"/>
      <c r="D5" s="74">
        <v>6.7</v>
      </c>
      <c r="E5" s="186">
        <v>0.13</v>
      </c>
      <c r="F5" s="186">
        <v>5.0250000000000004</v>
      </c>
      <c r="G5" s="184">
        <v>20</v>
      </c>
      <c r="H5" s="184"/>
      <c r="I5" s="184">
        <v>13</v>
      </c>
      <c r="J5" s="184"/>
      <c r="K5" s="177">
        <v>19</v>
      </c>
      <c r="L5" s="177"/>
      <c r="M5" s="181">
        <v>17</v>
      </c>
      <c r="N5" s="181"/>
      <c r="O5" s="76"/>
      <c r="P5" s="77"/>
      <c r="Q5" s="76"/>
      <c r="R5" s="76"/>
      <c r="S5" s="85"/>
      <c r="T5" s="81"/>
      <c r="U5" s="80"/>
      <c r="V5" s="80"/>
      <c r="W5" s="77"/>
      <c r="X5" s="83"/>
      <c r="AA5" s="83"/>
    </row>
    <row r="6" spans="2:27" s="73" customFormat="1" ht="27" customHeight="1">
      <c r="B6" s="185" t="s">
        <v>85</v>
      </c>
      <c r="C6" s="185"/>
      <c r="D6" s="74">
        <v>6</v>
      </c>
      <c r="E6" s="187"/>
      <c r="F6" s="187"/>
      <c r="G6" s="177">
        <v>20</v>
      </c>
      <c r="H6" s="177"/>
      <c r="I6" s="177">
        <v>13</v>
      </c>
      <c r="J6" s="177"/>
      <c r="K6" s="177">
        <v>19</v>
      </c>
      <c r="L6" s="177"/>
      <c r="M6" s="180">
        <v>17</v>
      </c>
      <c r="N6" s="180"/>
      <c r="O6" s="76"/>
      <c r="P6" s="77"/>
      <c r="Q6" s="76"/>
      <c r="R6" s="76"/>
      <c r="S6" s="85"/>
      <c r="T6" s="81"/>
      <c r="U6" s="80"/>
      <c r="V6" s="80"/>
      <c r="W6" s="77"/>
      <c r="X6" s="83"/>
      <c r="AA6" s="83"/>
    </row>
    <row r="7" spans="2:27" s="73" customFormat="1" ht="27" customHeight="1">
      <c r="B7" s="185" t="s">
        <v>86</v>
      </c>
      <c r="C7" s="185"/>
      <c r="D7" s="74">
        <v>5.7</v>
      </c>
      <c r="E7" s="187"/>
      <c r="F7" s="187"/>
      <c r="G7" s="184">
        <v>20</v>
      </c>
      <c r="H7" s="184"/>
      <c r="I7" s="184">
        <v>13</v>
      </c>
      <c r="J7" s="184"/>
      <c r="K7" s="177">
        <v>19</v>
      </c>
      <c r="L7" s="177"/>
      <c r="M7" s="181">
        <v>17</v>
      </c>
      <c r="N7" s="181"/>
      <c r="O7" s="76"/>
      <c r="P7" s="81"/>
      <c r="Q7" s="80"/>
      <c r="R7" s="80"/>
      <c r="S7" s="77"/>
      <c r="T7" s="86"/>
      <c r="U7" s="87"/>
      <c r="V7" s="87"/>
      <c r="W7" s="87"/>
      <c r="X7" s="83"/>
      <c r="AA7" s="83"/>
    </row>
    <row r="8" spans="2:27" s="73" customFormat="1" ht="27" customHeight="1">
      <c r="B8" s="185" t="s">
        <v>87</v>
      </c>
      <c r="C8" s="185"/>
      <c r="D8" s="74">
        <v>5.5</v>
      </c>
      <c r="E8" s="187"/>
      <c r="F8" s="187"/>
      <c r="G8" s="177">
        <v>20</v>
      </c>
      <c r="H8" s="177"/>
      <c r="I8" s="177">
        <v>13</v>
      </c>
      <c r="J8" s="177"/>
      <c r="K8" s="177">
        <v>19</v>
      </c>
      <c r="L8" s="177"/>
      <c r="M8" s="180">
        <v>17</v>
      </c>
      <c r="N8" s="180"/>
      <c r="O8" s="76"/>
      <c r="P8" s="81"/>
      <c r="Q8" s="80"/>
      <c r="R8" s="80"/>
      <c r="S8" s="77"/>
      <c r="T8" s="88"/>
      <c r="U8" s="83"/>
      <c r="V8" s="83"/>
      <c r="W8" s="83"/>
      <c r="X8" s="83"/>
      <c r="AA8" s="83"/>
    </row>
    <row r="9" spans="2:27" s="73" customFormat="1" ht="27" customHeight="1">
      <c r="B9" s="185" t="s">
        <v>88</v>
      </c>
      <c r="C9" s="185"/>
      <c r="D9" s="74">
        <v>5.2</v>
      </c>
      <c r="E9" s="188"/>
      <c r="F9" s="188"/>
      <c r="G9" s="184">
        <v>20</v>
      </c>
      <c r="H9" s="184"/>
      <c r="I9" s="184">
        <v>13</v>
      </c>
      <c r="J9" s="184"/>
      <c r="K9" s="177">
        <v>19</v>
      </c>
      <c r="L9" s="177"/>
      <c r="M9" s="181">
        <v>17</v>
      </c>
      <c r="N9" s="181"/>
      <c r="O9" s="76"/>
      <c r="P9" s="81"/>
      <c r="Q9" s="80"/>
      <c r="R9" s="80"/>
      <c r="S9" s="77"/>
      <c r="T9" s="88"/>
      <c r="U9" s="83"/>
      <c r="V9" s="83"/>
      <c r="W9" s="83"/>
      <c r="X9" s="83"/>
      <c r="AA9" s="83"/>
    </row>
    <row r="10" spans="2:27" s="73" customFormat="1" ht="27" customHeight="1">
      <c r="B10" s="185" t="s">
        <v>73</v>
      </c>
      <c r="C10" s="185"/>
      <c r="D10" s="74">
        <v>2</v>
      </c>
      <c r="E10" s="75">
        <v>0.1</v>
      </c>
      <c r="F10" s="75">
        <v>1.5</v>
      </c>
      <c r="G10" s="177">
        <v>20</v>
      </c>
      <c r="H10" s="177"/>
      <c r="I10" s="177">
        <v>13</v>
      </c>
      <c r="J10" s="177"/>
      <c r="K10" s="177">
        <v>19</v>
      </c>
      <c r="L10" s="177"/>
      <c r="M10" s="180">
        <v>17</v>
      </c>
      <c r="N10" s="180"/>
      <c r="O10" s="76"/>
      <c r="P10" s="81"/>
      <c r="Q10" s="80"/>
      <c r="R10" s="80"/>
      <c r="S10" s="77"/>
      <c r="T10" s="88"/>
      <c r="U10" s="83"/>
      <c r="V10" s="83"/>
      <c r="W10" s="83"/>
      <c r="X10" s="83"/>
      <c r="AA10" s="83"/>
    </row>
    <row r="11" spans="2:27" s="73" customFormat="1" ht="27" customHeight="1">
      <c r="B11" s="181" t="s">
        <v>74</v>
      </c>
      <c r="C11" s="181"/>
      <c r="D11" s="89">
        <v>1</v>
      </c>
      <c r="E11" s="75">
        <v>2.5000000000000001E-2</v>
      </c>
      <c r="F11" s="75">
        <v>0.75</v>
      </c>
      <c r="G11" s="184">
        <v>20</v>
      </c>
      <c r="H11" s="184"/>
      <c r="I11" s="184">
        <v>13</v>
      </c>
      <c r="J11" s="184"/>
      <c r="K11" s="177">
        <v>19</v>
      </c>
      <c r="L11" s="177"/>
      <c r="M11" s="181">
        <v>17</v>
      </c>
      <c r="N11" s="181"/>
      <c r="O11" s="76"/>
      <c r="P11" s="81"/>
      <c r="Q11" s="80"/>
      <c r="R11" s="80"/>
      <c r="S11" s="77"/>
      <c r="T11" s="88"/>
      <c r="U11" s="83"/>
      <c r="V11" s="83"/>
      <c r="W11" s="83"/>
      <c r="X11" s="83"/>
      <c r="AA11" s="83"/>
    </row>
    <row r="12" spans="2:27" s="73" customFormat="1" ht="27" customHeight="1">
      <c r="B12" s="181" t="s">
        <v>75</v>
      </c>
      <c r="C12" s="181"/>
      <c r="D12" s="74">
        <v>1</v>
      </c>
      <c r="E12" s="75">
        <v>0.05</v>
      </c>
      <c r="F12" s="75">
        <v>0.75</v>
      </c>
      <c r="G12" s="177">
        <v>20</v>
      </c>
      <c r="H12" s="177"/>
      <c r="I12" s="177">
        <v>13</v>
      </c>
      <c r="J12" s="177"/>
      <c r="K12" s="177">
        <v>19</v>
      </c>
      <c r="L12" s="177"/>
      <c r="M12" s="180">
        <v>17</v>
      </c>
      <c r="N12" s="180"/>
      <c r="O12" s="76"/>
      <c r="P12" s="81"/>
      <c r="Q12" s="80"/>
      <c r="R12" s="80"/>
      <c r="S12" s="77"/>
      <c r="T12" s="88"/>
      <c r="U12" s="83"/>
      <c r="V12" s="83"/>
      <c r="W12" s="83"/>
      <c r="X12" s="83"/>
      <c r="AA12" s="83"/>
    </row>
    <row r="13" spans="2:27" s="73" customFormat="1" ht="27" customHeight="1">
      <c r="B13" s="181" t="s">
        <v>82</v>
      </c>
      <c r="C13" s="181"/>
      <c r="D13" s="74">
        <v>0.2</v>
      </c>
      <c r="E13" s="75">
        <v>0.01</v>
      </c>
      <c r="F13" s="75">
        <v>0.3</v>
      </c>
      <c r="G13" s="184">
        <v>20</v>
      </c>
      <c r="H13" s="184"/>
      <c r="I13" s="184">
        <v>13</v>
      </c>
      <c r="J13" s="184"/>
      <c r="K13" s="177">
        <v>19</v>
      </c>
      <c r="L13" s="177"/>
      <c r="M13" s="181">
        <v>17</v>
      </c>
      <c r="N13" s="181"/>
      <c r="O13" s="76"/>
      <c r="P13" s="81"/>
      <c r="Q13" s="80"/>
      <c r="R13" s="80"/>
      <c r="S13" s="77"/>
      <c r="T13" s="88"/>
      <c r="U13" s="83"/>
      <c r="V13" s="83"/>
      <c r="W13" s="83"/>
      <c r="X13" s="83"/>
      <c r="AA13" s="83"/>
    </row>
    <row r="14" spans="2:27" s="73" customFormat="1" ht="27" customHeight="1">
      <c r="B14" s="181" t="s">
        <v>76</v>
      </c>
      <c r="C14" s="181"/>
      <c r="D14" s="74">
        <v>0.4</v>
      </c>
      <c r="E14" s="75">
        <v>0.1</v>
      </c>
      <c r="F14" s="75">
        <v>0.75</v>
      </c>
      <c r="G14" s="177">
        <v>20</v>
      </c>
      <c r="H14" s="177"/>
      <c r="I14" s="177">
        <v>13</v>
      </c>
      <c r="J14" s="177"/>
      <c r="K14" s="177">
        <v>19</v>
      </c>
      <c r="L14" s="177"/>
      <c r="M14" s="180">
        <v>17</v>
      </c>
      <c r="N14" s="180"/>
      <c r="O14" s="76"/>
      <c r="P14" s="81"/>
      <c r="Q14" s="80"/>
      <c r="R14" s="80"/>
      <c r="S14" s="77"/>
      <c r="T14" s="88"/>
      <c r="U14" s="83"/>
      <c r="V14" s="83"/>
      <c r="W14" s="83"/>
      <c r="X14" s="83"/>
      <c r="AA14" s="83"/>
    </row>
    <row r="15" spans="2:27" s="73" customFormat="1" ht="27" customHeight="1">
      <c r="B15" s="181" t="s">
        <v>77</v>
      </c>
      <c r="C15" s="181"/>
      <c r="D15" s="74">
        <v>0.4</v>
      </c>
      <c r="E15" s="75">
        <v>0.02</v>
      </c>
      <c r="F15" s="75">
        <v>0.75</v>
      </c>
      <c r="G15" s="184">
        <v>20</v>
      </c>
      <c r="H15" s="184"/>
      <c r="I15" s="184">
        <v>13</v>
      </c>
      <c r="J15" s="184"/>
      <c r="K15" s="177">
        <v>19</v>
      </c>
      <c r="L15" s="177"/>
      <c r="M15" s="181">
        <v>17</v>
      </c>
      <c r="N15" s="181"/>
      <c r="O15" s="76"/>
      <c r="P15" s="81"/>
      <c r="Q15" s="80"/>
      <c r="R15" s="80"/>
      <c r="S15" s="77"/>
      <c r="T15" s="88"/>
      <c r="U15" s="83"/>
      <c r="V15" s="83"/>
      <c r="W15" s="83"/>
      <c r="X15" s="83"/>
      <c r="AA15" s="83"/>
    </row>
    <row r="16" spans="2:27" s="73" customFormat="1" ht="27" customHeight="1">
      <c r="B16" s="185" t="s">
        <v>78</v>
      </c>
      <c r="C16" s="185"/>
      <c r="D16" s="74">
        <v>0.25</v>
      </c>
      <c r="E16" s="75">
        <v>1.2999999999999999E-2</v>
      </c>
      <c r="F16" s="75">
        <v>0.75</v>
      </c>
      <c r="G16" s="177">
        <v>20</v>
      </c>
      <c r="H16" s="177"/>
      <c r="I16" s="177">
        <v>13</v>
      </c>
      <c r="J16" s="177"/>
      <c r="K16" s="177">
        <v>19</v>
      </c>
      <c r="L16" s="177"/>
      <c r="M16" s="180">
        <v>17</v>
      </c>
      <c r="N16" s="180"/>
      <c r="O16" s="76"/>
      <c r="P16" s="81"/>
      <c r="Q16" s="80"/>
      <c r="R16" s="80"/>
      <c r="S16" s="77"/>
      <c r="T16" s="88"/>
      <c r="U16" s="83"/>
      <c r="V16" s="83"/>
      <c r="W16" s="83"/>
      <c r="X16" s="83"/>
      <c r="AA16" s="83"/>
    </row>
    <row r="17" spans="2:27" s="73" customFormat="1" ht="27" customHeight="1">
      <c r="B17" s="181" t="s">
        <v>89</v>
      </c>
      <c r="C17" s="181"/>
      <c r="D17" s="74">
        <v>0.25</v>
      </c>
      <c r="E17" s="75">
        <v>1.2999999999999999E-2</v>
      </c>
      <c r="F17" s="75">
        <v>0.75</v>
      </c>
      <c r="G17" s="184">
        <v>20</v>
      </c>
      <c r="H17" s="184"/>
      <c r="I17" s="184">
        <v>13</v>
      </c>
      <c r="J17" s="184"/>
      <c r="K17" s="177">
        <v>19</v>
      </c>
      <c r="L17" s="177"/>
      <c r="M17" s="181">
        <v>17</v>
      </c>
      <c r="N17" s="181"/>
      <c r="O17" s="76"/>
      <c r="P17" s="81"/>
      <c r="Q17" s="80"/>
      <c r="R17" s="80"/>
      <c r="S17" s="77"/>
      <c r="T17" s="88"/>
      <c r="U17" s="83"/>
      <c r="V17" s="83"/>
      <c r="W17" s="83"/>
      <c r="X17" s="83"/>
      <c r="AA17" s="83"/>
    </row>
    <row r="18" spans="2:27" s="73" customFormat="1" ht="27" customHeight="1">
      <c r="B18" s="181" t="s">
        <v>18</v>
      </c>
      <c r="C18" s="181"/>
      <c r="D18" s="74">
        <v>1</v>
      </c>
      <c r="E18" s="75">
        <v>7.4999999999999997E-2</v>
      </c>
      <c r="F18" s="75">
        <v>0.75</v>
      </c>
      <c r="G18" s="195">
        <v>12</v>
      </c>
      <c r="H18" s="196"/>
      <c r="I18" s="178">
        <v>9</v>
      </c>
      <c r="J18" s="179"/>
      <c r="K18" s="178">
        <v>10</v>
      </c>
      <c r="L18" s="179"/>
      <c r="M18" s="182">
        <v>14</v>
      </c>
      <c r="N18" s="183"/>
      <c r="O18" s="76"/>
      <c r="P18" s="81"/>
      <c r="Q18" s="80"/>
      <c r="R18" s="80"/>
      <c r="S18" s="77"/>
      <c r="T18" s="88"/>
      <c r="U18" s="83"/>
      <c r="V18" s="83"/>
      <c r="W18" s="83"/>
      <c r="X18" s="83"/>
      <c r="AA18" s="83"/>
    </row>
    <row r="19" spans="2:27" ht="20.25" customHeight="1" thickBot="1">
      <c r="B19" s="90"/>
      <c r="C19" s="91"/>
      <c r="D19" s="92"/>
      <c r="E19" s="92"/>
      <c r="F19" s="93"/>
      <c r="G19" s="94"/>
      <c r="H19" s="95"/>
      <c r="I19" s="95"/>
      <c r="J19" s="96"/>
      <c r="K19" s="90"/>
      <c r="T19" s="97"/>
      <c r="U19" s="72"/>
      <c r="V19" s="72"/>
      <c r="W19" s="72"/>
      <c r="X19" s="72"/>
      <c r="AA19" s="72"/>
    </row>
    <row r="20" spans="2:27" ht="15">
      <c r="B20" s="98" t="s">
        <v>67</v>
      </c>
      <c r="C20" s="99"/>
      <c r="D20" s="100"/>
      <c r="E20" s="101"/>
      <c r="F20" s="102"/>
      <c r="G20" s="103"/>
      <c r="H20" s="103"/>
      <c r="I20" s="104"/>
      <c r="K20" s="90"/>
      <c r="T20" s="97"/>
      <c r="U20" s="72"/>
      <c r="V20" s="72"/>
      <c r="W20" s="72"/>
      <c r="X20" s="72"/>
      <c r="AA20" s="72"/>
    </row>
    <row r="21" spans="2:27" ht="15">
      <c r="B21" s="105" t="s">
        <v>61</v>
      </c>
      <c r="C21" s="93"/>
      <c r="D21" s="106"/>
      <c r="E21" s="107"/>
      <c r="F21" s="94"/>
      <c r="G21" s="90"/>
      <c r="H21" s="108"/>
      <c r="I21" s="109"/>
      <c r="K21" s="110"/>
      <c r="L21" s="110"/>
      <c r="M21" s="111"/>
      <c r="N21" s="111"/>
      <c r="O21" s="111"/>
      <c r="P21" s="111"/>
      <c r="Q21" s="111"/>
      <c r="R21" s="111"/>
      <c r="S21" s="111"/>
      <c r="T21" s="111"/>
      <c r="U21" s="72"/>
      <c r="V21" s="72"/>
      <c r="W21" s="72"/>
      <c r="X21" s="72"/>
      <c r="AA21" s="72"/>
    </row>
    <row r="22" spans="2:27" ht="15">
      <c r="B22" s="112" t="s">
        <v>66</v>
      </c>
      <c r="C22" s="93"/>
      <c r="D22" s="106"/>
      <c r="E22" s="107"/>
      <c r="F22" s="94"/>
      <c r="G22" s="113"/>
      <c r="H22" s="108"/>
      <c r="I22" s="109"/>
      <c r="K22" s="90"/>
      <c r="L22" s="110"/>
      <c r="M22" s="111"/>
      <c r="N22" s="111"/>
      <c r="O22" s="111"/>
      <c r="P22" s="111"/>
      <c r="Q22" s="111"/>
      <c r="R22" s="111"/>
      <c r="S22" s="111"/>
      <c r="T22" s="111"/>
      <c r="U22" s="72"/>
      <c r="V22" s="72"/>
      <c r="W22" s="72"/>
      <c r="X22" s="72"/>
      <c r="AA22" s="72"/>
    </row>
    <row r="23" spans="2:27" ht="15">
      <c r="B23" s="105" t="s">
        <v>59</v>
      </c>
      <c r="C23" s="93"/>
      <c r="D23" s="106"/>
      <c r="E23" s="107"/>
      <c r="F23" s="94"/>
      <c r="G23" s="113"/>
      <c r="H23" s="108"/>
      <c r="I23" s="109"/>
      <c r="K23" s="90"/>
      <c r="L23" s="110"/>
      <c r="M23" s="111"/>
      <c r="N23" s="111"/>
      <c r="O23" s="111"/>
      <c r="P23" s="111"/>
      <c r="Q23" s="111"/>
      <c r="R23" s="111"/>
      <c r="S23" s="111"/>
      <c r="T23" s="111"/>
      <c r="U23" s="72"/>
      <c r="V23" s="72"/>
      <c r="W23" s="72"/>
      <c r="X23" s="72"/>
      <c r="AA23" s="72"/>
    </row>
    <row r="24" spans="2:27" ht="15">
      <c r="B24" s="112" t="s">
        <v>65</v>
      </c>
      <c r="C24" s="93"/>
      <c r="D24" s="106"/>
      <c r="E24" s="107"/>
      <c r="F24" s="94"/>
      <c r="G24" s="108"/>
      <c r="H24" s="108"/>
      <c r="I24" s="109"/>
      <c r="K24" s="90"/>
      <c r="L24" s="110"/>
      <c r="M24" s="111"/>
      <c r="N24" s="111"/>
      <c r="O24" s="111"/>
      <c r="P24" s="111"/>
      <c r="Q24" s="111"/>
      <c r="R24" s="111"/>
      <c r="S24" s="111"/>
      <c r="T24" s="111"/>
      <c r="U24" s="72"/>
      <c r="V24" s="72"/>
      <c r="W24" s="72"/>
      <c r="X24" s="72"/>
      <c r="AA24" s="72"/>
    </row>
    <row r="25" spans="2:27" ht="15">
      <c r="B25" s="112"/>
      <c r="C25" s="93"/>
      <c r="D25" s="106"/>
      <c r="E25" s="107"/>
      <c r="F25" s="94"/>
      <c r="G25" s="108"/>
      <c r="H25" s="108"/>
      <c r="I25" s="109"/>
      <c r="K25" s="90"/>
      <c r="L25" s="110"/>
      <c r="M25" s="111"/>
      <c r="N25" s="111"/>
      <c r="O25" s="111"/>
      <c r="P25" s="111"/>
      <c r="Q25" s="111"/>
      <c r="R25" s="111"/>
      <c r="S25" s="111"/>
      <c r="T25" s="111"/>
      <c r="U25" s="72"/>
      <c r="V25" s="72"/>
      <c r="W25" s="72"/>
      <c r="X25" s="72"/>
      <c r="AA25" s="72"/>
    </row>
    <row r="26" spans="2:27" ht="15">
      <c r="B26" s="112" t="s">
        <v>64</v>
      </c>
      <c r="C26" s="93"/>
      <c r="D26" s="106"/>
      <c r="E26" s="107"/>
      <c r="F26" s="113"/>
      <c r="G26" s="108"/>
      <c r="H26" s="108"/>
      <c r="I26" s="109"/>
      <c r="K26" s="90"/>
      <c r="L26" s="114"/>
      <c r="M26" s="111"/>
      <c r="N26" s="111"/>
      <c r="O26" s="111"/>
      <c r="P26" s="111"/>
      <c r="Q26" s="111"/>
      <c r="R26" s="111"/>
      <c r="S26" s="111"/>
      <c r="T26" s="111"/>
      <c r="U26" s="72"/>
      <c r="V26" s="72"/>
      <c r="W26" s="72"/>
      <c r="X26" s="72"/>
      <c r="AA26" s="72"/>
    </row>
    <row r="27" spans="2:27" ht="15">
      <c r="B27" s="115" t="s">
        <v>63</v>
      </c>
      <c r="C27" s="93"/>
      <c r="D27" s="106"/>
      <c r="E27" s="107"/>
      <c r="F27" s="94"/>
      <c r="G27" s="108"/>
      <c r="H27" s="108"/>
      <c r="I27" s="109"/>
      <c r="K27" s="90"/>
      <c r="L27" s="110"/>
      <c r="M27" s="111"/>
      <c r="N27" s="111"/>
      <c r="O27" s="111"/>
      <c r="P27" s="111"/>
      <c r="Q27" s="111"/>
      <c r="R27" s="111"/>
      <c r="S27" s="111"/>
      <c r="T27" s="111"/>
      <c r="U27" s="72"/>
      <c r="V27" s="72"/>
      <c r="W27" s="72"/>
      <c r="X27" s="72"/>
      <c r="AA27" s="72"/>
    </row>
    <row r="28" spans="2:27" ht="12.75" customHeight="1">
      <c r="B28" s="105"/>
      <c r="C28" s="93"/>
      <c r="D28" s="106"/>
      <c r="E28" s="107"/>
      <c r="F28" s="94"/>
      <c r="G28" s="108"/>
      <c r="H28" s="108"/>
      <c r="I28" s="109"/>
      <c r="K28" s="90"/>
      <c r="L28" s="110"/>
      <c r="M28" s="111"/>
      <c r="N28" s="111"/>
      <c r="O28" s="111"/>
      <c r="P28" s="111"/>
      <c r="Q28" s="111"/>
      <c r="R28" s="111"/>
      <c r="S28" s="111"/>
      <c r="T28" s="111"/>
      <c r="U28" s="72"/>
      <c r="V28" s="72"/>
      <c r="W28" s="72"/>
      <c r="X28" s="72"/>
      <c r="AA28" s="72"/>
    </row>
    <row r="29" spans="2:27" ht="12.75" customHeight="1">
      <c r="B29" s="112" t="s">
        <v>62</v>
      </c>
      <c r="C29" s="90"/>
      <c r="D29" s="90"/>
      <c r="E29" s="90"/>
      <c r="F29" s="90"/>
      <c r="G29" s="90"/>
      <c r="H29" s="90"/>
      <c r="I29" s="109"/>
      <c r="K29" s="90"/>
      <c r="L29" s="110"/>
      <c r="M29" s="111"/>
      <c r="N29" s="111"/>
      <c r="O29" s="111"/>
      <c r="P29" s="111"/>
      <c r="Q29" s="111"/>
      <c r="R29" s="111"/>
      <c r="S29" s="111"/>
      <c r="T29" s="111"/>
      <c r="U29" s="72"/>
      <c r="V29" s="72"/>
      <c r="W29" s="72"/>
      <c r="X29" s="72"/>
      <c r="AA29" s="72"/>
    </row>
    <row r="30" spans="2:27" ht="15">
      <c r="B30" s="105" t="s">
        <v>61</v>
      </c>
      <c r="C30" s="90"/>
      <c r="D30" s="90"/>
      <c r="E30" s="90"/>
      <c r="F30" s="90"/>
      <c r="G30" s="90"/>
      <c r="H30" s="90"/>
      <c r="I30" s="109"/>
      <c r="K30" s="90"/>
      <c r="L30" s="110"/>
      <c r="M30" s="111"/>
      <c r="N30" s="111"/>
      <c r="O30" s="111"/>
      <c r="P30" s="111"/>
      <c r="Q30" s="111"/>
      <c r="R30" s="111"/>
      <c r="S30" s="111"/>
      <c r="T30" s="111"/>
      <c r="U30" s="72"/>
      <c r="V30" s="72"/>
      <c r="W30" s="72"/>
      <c r="X30" s="72"/>
      <c r="AA30" s="72"/>
    </row>
    <row r="31" spans="2:27" ht="15">
      <c r="B31" s="112" t="s">
        <v>60</v>
      </c>
      <c r="C31" s="90"/>
      <c r="D31" s="90"/>
      <c r="E31" s="90"/>
      <c r="F31" s="90"/>
      <c r="G31" s="90"/>
      <c r="H31" s="90"/>
      <c r="I31" s="109"/>
      <c r="K31" s="90"/>
      <c r="L31" s="110"/>
      <c r="M31" s="111"/>
      <c r="N31" s="111"/>
      <c r="O31" s="111"/>
      <c r="P31" s="111"/>
      <c r="Q31" s="111"/>
      <c r="R31" s="111"/>
      <c r="S31" s="111"/>
      <c r="T31" s="111"/>
      <c r="U31" s="72"/>
      <c r="V31" s="72"/>
      <c r="W31" s="72"/>
      <c r="X31" s="97"/>
      <c r="AA31" s="97"/>
    </row>
    <row r="32" spans="2:27" ht="15.75" customHeight="1">
      <c r="B32" s="105" t="s">
        <v>59</v>
      </c>
      <c r="C32" s="90"/>
      <c r="D32" s="90"/>
      <c r="E32" s="90"/>
      <c r="F32" s="90"/>
      <c r="G32" s="90"/>
      <c r="H32" s="90"/>
      <c r="I32" s="109"/>
      <c r="K32" s="90"/>
      <c r="L32" s="214" t="s">
        <v>92</v>
      </c>
      <c r="M32" s="111"/>
      <c r="N32" s="111"/>
      <c r="O32" s="111"/>
      <c r="P32" s="111"/>
      <c r="Q32" s="111"/>
      <c r="R32" s="111"/>
      <c r="S32" s="111"/>
      <c r="T32" s="111"/>
      <c r="U32" s="72"/>
      <c r="V32" s="72"/>
      <c r="W32" s="72"/>
      <c r="X32" s="97"/>
      <c r="AA32" s="97"/>
    </row>
    <row r="33" spans="1:27" ht="15.75" customHeight="1" thickBot="1">
      <c r="B33" s="116" t="s">
        <v>58</v>
      </c>
      <c r="C33" s="117"/>
      <c r="D33" s="117"/>
      <c r="E33" s="117"/>
      <c r="F33" s="117"/>
      <c r="G33" s="117"/>
      <c r="H33" s="117"/>
      <c r="I33" s="118"/>
      <c r="K33" s="90"/>
      <c r="L33" s="214"/>
      <c r="M33" s="111"/>
      <c r="N33" s="111"/>
      <c r="O33" s="111"/>
      <c r="P33" s="111"/>
      <c r="Q33" s="111"/>
      <c r="R33" s="111"/>
      <c r="S33" s="111"/>
      <c r="T33" s="111"/>
      <c r="U33" s="72"/>
      <c r="V33" s="72"/>
      <c r="W33" s="72"/>
      <c r="X33" s="97"/>
      <c r="AA33" s="97"/>
    </row>
    <row r="34" spans="1:27" ht="15"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215"/>
      <c r="M34" s="97"/>
      <c r="N34" s="97"/>
      <c r="O34" s="97"/>
      <c r="P34" s="97"/>
      <c r="Q34" s="97"/>
      <c r="R34" s="97"/>
      <c r="S34" s="97"/>
      <c r="T34" s="97"/>
      <c r="U34" s="72"/>
      <c r="V34" s="72"/>
      <c r="W34" s="72"/>
      <c r="X34" s="62" t="s">
        <v>16</v>
      </c>
      <c r="Y34" s="62" t="s">
        <v>6</v>
      </c>
      <c r="Z34" s="97"/>
      <c r="AA34" s="97"/>
    </row>
    <row r="35" spans="1:27" ht="76.5" customHeight="1">
      <c r="A35" s="119" t="s">
        <v>4</v>
      </c>
      <c r="B35" s="120" t="s">
        <v>5</v>
      </c>
      <c r="C35" s="120" t="s">
        <v>14</v>
      </c>
      <c r="D35" s="120" t="s">
        <v>57</v>
      </c>
      <c r="E35" s="120" t="s">
        <v>56</v>
      </c>
      <c r="F35" s="121" t="s">
        <v>55</v>
      </c>
      <c r="G35" s="121" t="s">
        <v>54</v>
      </c>
      <c r="H35" s="121" t="s">
        <v>53</v>
      </c>
      <c r="I35" s="121" t="s">
        <v>52</v>
      </c>
      <c r="J35" s="121" t="s">
        <v>51</v>
      </c>
      <c r="K35" s="121" t="s">
        <v>50</v>
      </c>
      <c r="L35" s="121" t="s">
        <v>49</v>
      </c>
      <c r="M35" s="121" t="s">
        <v>48</v>
      </c>
      <c r="N35" s="121" t="s">
        <v>47</v>
      </c>
      <c r="O35" s="121" t="s">
        <v>46</v>
      </c>
      <c r="P35" s="121" t="s">
        <v>45</v>
      </c>
      <c r="Q35" s="189" t="s">
        <v>44</v>
      </c>
      <c r="R35" s="189"/>
      <c r="S35" s="189"/>
      <c r="T35" s="189"/>
      <c r="U35" s="121" t="s">
        <v>43</v>
      </c>
      <c r="V35" s="72"/>
      <c r="W35" s="72"/>
      <c r="X35" s="64" t="s">
        <v>81</v>
      </c>
      <c r="Y35" s="62">
        <v>0.2</v>
      </c>
      <c r="Z35" s="97"/>
      <c r="AA35" s="97"/>
    </row>
    <row r="36" spans="1:27" s="123" customFormat="1" ht="15" customHeight="1">
      <c r="A36" s="212">
        <v>1</v>
      </c>
      <c r="B36" s="213">
        <f>Продоскрин_Хлорамфеникол!B30</f>
        <v>0</v>
      </c>
      <c r="C36" s="191" t="s">
        <v>78</v>
      </c>
      <c r="D36" s="135">
        <f>Продоскрин_Хлорамфеникол!$K$30</f>
        <v>1.4602619188638408E-5</v>
      </c>
      <c r="E36" s="206">
        <f>(D36+D37)/2</f>
        <v>1.4415857470868534E-5</v>
      </c>
      <c r="F36" s="201">
        <f>IF(C36="Мед",9,13)</f>
        <v>13</v>
      </c>
      <c r="G36" s="207">
        <f>IF(R36=O36,"0",IF(R36=P36,"0",(0.01*F36*E36)))</f>
        <v>1.8740614712129094E-6</v>
      </c>
      <c r="H36" s="207">
        <f>IF(R36=O36,"0",IF(R36=P36,"0",(ABS(D36-D37))))</f>
        <v>3.7352343553974919E-7</v>
      </c>
      <c r="I36" s="205" t="str">
        <f>IF(R36=O36," ",IF(R36=P36," ",IF(H36&lt;G36,"приемлемо","неприемлемо")))</f>
        <v>приемлемо</v>
      </c>
      <c r="J36" s="201">
        <f>IF(C36="Мед",10,19)</f>
        <v>19</v>
      </c>
      <c r="K36" s="202">
        <f>IF(R36=O36,"0",IF(R36=P36,"0",(0.01*J36*E36)))</f>
        <v>2.7390129194650214E-6</v>
      </c>
      <c r="L36" s="205" t="str">
        <f>IF(R36=O36," ",IF(R36=P36," ",IF(H36&lt;K36,"приемлемо","неприемлемо")))</f>
        <v>приемлемо</v>
      </c>
      <c r="M36" s="201">
        <f>IF(C36="Мед",12,20)</f>
        <v>20</v>
      </c>
      <c r="N36" s="200">
        <f>IF(R36=O36,"0",IF(R36=P36,"0",(0.01*M36*E36)))</f>
        <v>2.8831714941737069E-6</v>
      </c>
      <c r="O36" s="201">
        <f>IF(C36="Молоко, сухое молоко, смеси (метод экстракции)",0.00001,IF(C36="Молоко, молочные смеси (прямой метод)",0.000025,IF(C36="Сгущенное молоко",0.00002,IF(C36="Масло 50%",0.00013,IF(C36="Масло 65, 67%",0.00013,IF(C36="Масло 70%",0.00013,IF(C36="Масло 72,5, 75, 78%",0.00013,IF(C36="Масло 82,5, 84%",0.00013,IF(C36="Творог",0.0001,IF(C36="Сыр",0.000025,IF(C36="Яйца, яичный порошок",0.00005,IF(C36="Мороженое, коктейли",0.00001,IF(C36="Йогурт с наполнителями",0.0001,IF(C36="Йогурт, сыворотка, кисломол. продукты",0.00002,IF(C36="Мясо, готовые мясные продукты",0.000013,IF(C36="Рыба, жиры, креветки, субпродукты, консервы",0.000013,IF(C36="Мед",0.000075,)))))))))))))))))</f>
        <v>1.2999999999999999E-5</v>
      </c>
      <c r="P36" s="202">
        <f>IF(C36="Молоко, сухое молоко, смеси (метод экстракции)",0.00015,IF(C36="Молоко, молочные смеси (прямой метод)",0.00075,IF(C36="Сгущенное молоко",0.0003,IF(C36="Масло 50%",0.005025,IF(C36="Масло 65, 67%",0.005025,IF(C36="Масло 70%",0.005025,IF(C36="Масло 72,5, 75, 78%",0.005025,IF(C36="Масло 82,5, 84%",0.005025,IF(C36="Творог",0.0015,IF(C36="Сыр",0.00075,IF(C36="Яйца, яичный порошок",0.00075,IF(C36="Мороженое, коктейли",0.0003,IF(C36="Йогурт с наполнителями",0.00075,IF(C36="Йогурт, сыворотка, кисломол. продукты",0.00075,IF(C36="Мясо, готовые мясные продукты",0.00075,IF(C36="Рыба, жиры, креветки, субпродукты, консервы",0.00075,IF(C36="Мед",0.00075,)))))))))))))))))</f>
        <v>7.5000000000000002E-4</v>
      </c>
      <c r="Q36" s="208">
        <f>IF(E36&lt;=O36,"не обнаружено",IF(E36&gt;=P36,"выше диапазона",E36))</f>
        <v>1.4415857470868534E-5</v>
      </c>
      <c r="R36" s="209"/>
      <c r="S36" s="203" t="s">
        <v>42</v>
      </c>
      <c r="T36" s="193">
        <f t="shared" ref="T36" si="0">IF(OR(Q36="не обнаружено",Q36="выше диапазона"),"",N36)</f>
        <v>2.8831714941737069E-6</v>
      </c>
      <c r="U36" s="199"/>
      <c r="V36" s="122"/>
      <c r="W36" s="122"/>
      <c r="X36" s="65" t="s">
        <v>83</v>
      </c>
      <c r="Y36" s="62">
        <v>1</v>
      </c>
      <c r="Z36" s="97"/>
      <c r="AA36" s="97"/>
    </row>
    <row r="37" spans="1:27" s="123" customFormat="1" ht="15" customHeight="1">
      <c r="A37" s="212"/>
      <c r="B37" s="213"/>
      <c r="C37" s="192"/>
      <c r="D37" s="135">
        <f>Продоскрин_Хлорамфеникол!$K$31</f>
        <v>1.4229095753098659E-5</v>
      </c>
      <c r="E37" s="206"/>
      <c r="F37" s="201"/>
      <c r="G37" s="207"/>
      <c r="H37" s="207"/>
      <c r="I37" s="205"/>
      <c r="J37" s="201"/>
      <c r="K37" s="202"/>
      <c r="L37" s="205"/>
      <c r="M37" s="201"/>
      <c r="N37" s="200"/>
      <c r="O37" s="201"/>
      <c r="P37" s="202"/>
      <c r="Q37" s="210"/>
      <c r="R37" s="211"/>
      <c r="S37" s="204"/>
      <c r="T37" s="194"/>
      <c r="U37" s="199"/>
      <c r="V37" s="122"/>
      <c r="W37" s="122"/>
      <c r="X37" s="62" t="s">
        <v>15</v>
      </c>
      <c r="Y37" s="62">
        <v>0.4</v>
      </c>
      <c r="Z37" s="97"/>
      <c r="AA37" s="97"/>
    </row>
    <row r="38" spans="1:27" s="123" customFormat="1" ht="15" customHeight="1">
      <c r="A38" s="212">
        <v>2</v>
      </c>
      <c r="B38" s="213">
        <f>Продоскрин_Хлорамфеникол!B32</f>
        <v>0</v>
      </c>
      <c r="C38" s="191" t="s">
        <v>78</v>
      </c>
      <c r="D38" s="135">
        <f>Продоскрин_Хлорамфеникол!$K$32</f>
        <v>2.8954068849522868E-6</v>
      </c>
      <c r="E38" s="206">
        <f t="shared" ref="E38" si="1">(D38+D39)/2</f>
        <v>2.9111219658071639E-6</v>
      </c>
      <c r="F38" s="201">
        <f t="shared" ref="F38" si="2">IF(C38="Мед",9,13)</f>
        <v>13</v>
      </c>
      <c r="G38" s="207">
        <f>IF(R38=O38,"0",IF(R38=P38,"0",(0.01*F38*E38)))</f>
        <v>3.7844585555493131E-7</v>
      </c>
      <c r="H38" s="207">
        <f>IF(R38=O38,"0",IF(R38=P38,"0",(ABS(D38-D39))))</f>
        <v>3.1430161709754595E-8</v>
      </c>
      <c r="I38" s="205" t="str">
        <f t="shared" ref="I38" si="3">IF(R38=O38," ",IF(R38=P38," ",IF(H38&lt;G38,"приемлемо","неприемлемо")))</f>
        <v>приемлемо</v>
      </c>
      <c r="J38" s="201">
        <f t="shared" ref="J38" si="4">IF(C38="Мед",10,19)</f>
        <v>19</v>
      </c>
      <c r="K38" s="202">
        <f>IF(R38=O38,"0",IF(R38=P38,"0",(0.01*J38*E38)))</f>
        <v>5.5311317350336116E-7</v>
      </c>
      <c r="L38" s="205" t="str">
        <f t="shared" ref="L38" si="5">IF(R38=O38," ",IF(R38=P38," ",IF(H38&lt;K38,"приемлемо","неприемлемо")))</f>
        <v>приемлемо</v>
      </c>
      <c r="M38" s="201">
        <f t="shared" ref="M38" si="6">IF(C38="Мед",12,20)</f>
        <v>20</v>
      </c>
      <c r="N38" s="200">
        <f>IF(R38=O38,"0",IF(R38=P38,"0",(0.01*M38*E38)))</f>
        <v>5.8222439316143282E-7</v>
      </c>
      <c r="O38" s="201">
        <f t="shared" ref="O38" si="7">IF(C38="Молоко, сухое молоко, смеси (метод экстракции)",0.00001,IF(C38="Молоко, молочные смеси (прямой метод)",0.000025,IF(C38="Сгущенное молоко",0.00002,IF(C38="Масло 50%",0.00013,IF(C38="Масло 65, 67%",0.00013,IF(C38="Масло 70%",0.00013,IF(C38="Масло 72,5, 75, 78%",0.00013,IF(C38="Масло 82,5, 84%",0.00013,IF(C38="Творог",0.0001,IF(C38="Сыр",0.000025,IF(C38="Яйца, яичный порошок",0.00005,IF(C38="Мороженое, коктейли",0.00001,IF(C38="Йогурт с наполнителями",0.0001,IF(C38="Йогурт, сыворотка, кисломол. продукты",0.00002,IF(C38="Мясо, готовые мясные продукты",0.000013,IF(C38="Рыба, жиры, креветки, субпродукты, консервы",0.000013,IF(C38="Мед",0.000075,)))))))))))))))))</f>
        <v>1.2999999999999999E-5</v>
      </c>
      <c r="P38" s="202">
        <f t="shared" ref="P38" si="8">IF(C38="Молоко, сухое молоко, смеси (метод экстракции)",0.00015,IF(C38="Молоко, молочные смеси (прямой метод)",0.00075,IF(C38="Сгущенное молоко",0.0003,IF(C38="Масло 50%",0.005025,IF(C38="Масло 65, 67%",0.005025,IF(C38="Масло 70%",0.005025,IF(C38="Масло 72,5, 75, 78%",0.005025,IF(C38="Масло 82,5, 84%",0.005025,IF(C38="Творог",0.0015,IF(C38="Сыр",0.00075,IF(C38="Яйца, яичный порошок",0.00075,IF(C38="Мороженое, коктейли",0.0003,IF(C38="Йогурт с наполнителями",0.00075,IF(C38="Йогурт, сыворотка, кисломол. продукты",0.00075,IF(C38="Мясо, готовые мясные продукты",0.00075,IF(C38="Рыба, жиры, креветки, субпродукты, консервы",0.00075,IF(C38="Мед",0.00075,)))))))))))))))))</f>
        <v>7.5000000000000002E-4</v>
      </c>
      <c r="Q38" s="208" t="str">
        <f>IF(E38&lt;=O38,"не обнаружено",IF(E38&gt;=P38,"выше диапазона",E38))</f>
        <v>не обнаружено</v>
      </c>
      <c r="R38" s="209"/>
      <c r="S38" s="203" t="s">
        <v>42</v>
      </c>
      <c r="T38" s="193" t="str">
        <f t="shared" ref="T38" si="9">IF(OR(Q38="не обнаружено",Q38="выше диапазона"),"",N38)</f>
        <v/>
      </c>
      <c r="U38" s="199"/>
      <c r="V38" s="122"/>
      <c r="W38" s="122"/>
      <c r="X38" s="62" t="s">
        <v>84</v>
      </c>
      <c r="Y38" s="62">
        <v>6.7</v>
      </c>
      <c r="Z38" s="97"/>
      <c r="AA38" s="97"/>
    </row>
    <row r="39" spans="1:27" s="123" customFormat="1" ht="15" customHeight="1">
      <c r="A39" s="212"/>
      <c r="B39" s="213"/>
      <c r="C39" s="192"/>
      <c r="D39" s="135">
        <f>Продоскрин_Хлорамфеникол!$K$33</f>
        <v>2.9268370466620414E-6</v>
      </c>
      <c r="E39" s="206"/>
      <c r="F39" s="201"/>
      <c r="G39" s="207"/>
      <c r="H39" s="207"/>
      <c r="I39" s="205"/>
      <c r="J39" s="201"/>
      <c r="K39" s="202"/>
      <c r="L39" s="205"/>
      <c r="M39" s="201"/>
      <c r="N39" s="200"/>
      <c r="O39" s="201"/>
      <c r="P39" s="202"/>
      <c r="Q39" s="210"/>
      <c r="R39" s="211"/>
      <c r="S39" s="204"/>
      <c r="T39" s="194"/>
      <c r="U39" s="199"/>
      <c r="V39" s="122"/>
      <c r="W39" s="122"/>
      <c r="X39" s="62" t="s">
        <v>85</v>
      </c>
      <c r="Y39" s="62">
        <v>6</v>
      </c>
      <c r="Z39" s="97"/>
      <c r="AA39" s="97"/>
    </row>
    <row r="40" spans="1:27" s="123" customFormat="1" ht="15" customHeight="1">
      <c r="A40" s="212">
        <v>3</v>
      </c>
      <c r="B40" s="213">
        <f>Продоскрин_Хлорамфеникол!B34</f>
        <v>0</v>
      </c>
      <c r="C40" s="191" t="s">
        <v>78</v>
      </c>
      <c r="D40" s="135">
        <f>Продоскрин_Хлорамфеникол!$K$34</f>
        <v>7.0229661855323958E-6</v>
      </c>
      <c r="E40" s="206">
        <f t="shared" ref="E40" si="10">(D40+D41)/2</f>
        <v>7.091875892132177E-6</v>
      </c>
      <c r="F40" s="201">
        <f t="shared" ref="F40" si="11">IF(C40="Мед",9,13)</f>
        <v>13</v>
      </c>
      <c r="G40" s="207">
        <f>IF(R40=O40,"0",IF(R40=P40,"0",(0.01*F40*E40)))</f>
        <v>9.2194386597718305E-7</v>
      </c>
      <c r="H40" s="207">
        <f>IF(R40=O40,"0",IF(R40=P40,"0",(ABS(D40-D41))))</f>
        <v>1.3781941319956243E-7</v>
      </c>
      <c r="I40" s="205" t="str">
        <f t="shared" ref="I40" si="12">IF(R40=O40," ",IF(R40=P40," ",IF(H40&lt;G40,"приемлемо","неприемлемо")))</f>
        <v>приемлемо</v>
      </c>
      <c r="J40" s="201">
        <f t="shared" ref="J40" si="13">IF(C40="Мед",10,19)</f>
        <v>19</v>
      </c>
      <c r="K40" s="202">
        <f>IF(R40=O40,"0",IF(R40=P40,"0",(0.01*J40*E40)))</f>
        <v>1.3474564195051137E-6</v>
      </c>
      <c r="L40" s="205" t="str">
        <f t="shared" ref="L40" si="14">IF(R40=O40," ",IF(R40=P40," ",IF(H40&lt;K40,"приемлемо","неприемлемо")))</f>
        <v>приемлемо</v>
      </c>
      <c r="M40" s="201">
        <f t="shared" ref="M40" si="15">IF(C40="Мед",12,20)</f>
        <v>20</v>
      </c>
      <c r="N40" s="200">
        <f>IF(R40=O40,"0",IF(R40=P40,"0",(0.01*M40*E40)))</f>
        <v>1.4183751784264356E-6</v>
      </c>
      <c r="O40" s="201">
        <f t="shared" ref="O40" si="16">IF(C40="Молоко, сухое молоко, смеси (метод экстракции)",0.00001,IF(C40="Молоко, молочные смеси (прямой метод)",0.000025,IF(C40="Сгущенное молоко",0.00002,IF(C40="Масло 50%",0.00013,IF(C40="Масло 65, 67%",0.00013,IF(C40="Масло 70%",0.00013,IF(C40="Масло 72,5, 75, 78%",0.00013,IF(C40="Масло 82,5, 84%",0.00013,IF(C40="Творог",0.0001,IF(C40="Сыр",0.000025,IF(C40="Яйца, яичный порошок",0.00005,IF(C40="Мороженое, коктейли",0.00001,IF(C40="Йогурт с наполнителями",0.0001,IF(C40="Йогурт, сыворотка, кисломол. продукты",0.00002,IF(C40="Мясо, готовые мясные продукты",0.000013,IF(C40="Рыба, жиры, креветки, субпродукты, консервы",0.000013,IF(C40="Мед",0.000075,)))))))))))))))))</f>
        <v>1.2999999999999999E-5</v>
      </c>
      <c r="P40" s="202">
        <f t="shared" ref="P40" si="17">IF(C40="Молоко, сухое молоко, смеси (метод экстракции)",0.00015,IF(C40="Молоко, молочные смеси (прямой метод)",0.00075,IF(C40="Сгущенное молоко",0.0003,IF(C40="Масло 50%",0.005025,IF(C40="Масло 65, 67%",0.005025,IF(C40="Масло 70%",0.005025,IF(C40="Масло 72,5, 75, 78%",0.005025,IF(C40="Масло 82,5, 84%",0.005025,IF(C40="Творог",0.0015,IF(C40="Сыр",0.00075,IF(C40="Яйца, яичный порошок",0.00075,IF(C40="Мороженое, коктейли",0.0003,IF(C40="Йогурт с наполнителями",0.00075,IF(C40="Йогурт, сыворотка, кисломол. продукты",0.00075,IF(C40="Мясо, готовые мясные продукты",0.00075,IF(C40="Рыба, жиры, креветки, субпродукты, консервы",0.00075,IF(C40="Мед",0.00075,)))))))))))))))))</f>
        <v>7.5000000000000002E-4</v>
      </c>
      <c r="Q40" s="208" t="str">
        <f>IF(E40&lt;=O40,"не обнаружено",IF(E40&gt;=P40,"выше диапазона",E40))</f>
        <v>не обнаружено</v>
      </c>
      <c r="R40" s="209"/>
      <c r="S40" s="203" t="s">
        <v>42</v>
      </c>
      <c r="T40" s="193" t="str">
        <f t="shared" ref="T40" si="18">IF(OR(Q40="не обнаружено",Q40="выше диапазона"),"",N40)</f>
        <v/>
      </c>
      <c r="U40" s="199"/>
      <c r="V40" s="122"/>
      <c r="W40" s="122"/>
      <c r="X40" s="62" t="s">
        <v>86</v>
      </c>
      <c r="Y40" s="62">
        <v>5.7</v>
      </c>
      <c r="Z40" s="97"/>
      <c r="AA40" s="97"/>
    </row>
    <row r="41" spans="1:27" s="123" customFormat="1" ht="15" customHeight="1">
      <c r="A41" s="212"/>
      <c r="B41" s="213"/>
      <c r="C41" s="192"/>
      <c r="D41" s="135">
        <f>Продоскрин_Хлорамфеникол!$K$35</f>
        <v>7.1607855987319582E-6</v>
      </c>
      <c r="E41" s="206"/>
      <c r="F41" s="201"/>
      <c r="G41" s="207"/>
      <c r="H41" s="207"/>
      <c r="I41" s="205"/>
      <c r="J41" s="201"/>
      <c r="K41" s="202"/>
      <c r="L41" s="205"/>
      <c r="M41" s="201"/>
      <c r="N41" s="200"/>
      <c r="O41" s="201"/>
      <c r="P41" s="202"/>
      <c r="Q41" s="210"/>
      <c r="R41" s="211"/>
      <c r="S41" s="204"/>
      <c r="T41" s="194"/>
      <c r="U41" s="199"/>
      <c r="V41" s="122"/>
      <c r="W41" s="122"/>
      <c r="X41" s="62" t="s">
        <v>87</v>
      </c>
      <c r="Y41" s="62">
        <v>5.5</v>
      </c>
      <c r="Z41" s="97"/>
      <c r="AA41" s="97"/>
    </row>
    <row r="42" spans="1:27" s="123" customFormat="1" ht="15" customHeight="1">
      <c r="A42" s="212">
        <v>4</v>
      </c>
      <c r="B42" s="213">
        <f>Продоскрин_Хлорамфеникол!B36</f>
        <v>0</v>
      </c>
      <c r="C42" s="191" t="s">
        <v>89</v>
      </c>
      <c r="D42" s="135">
        <f>Продоскрин_Хлорамфеникол!$K$36</f>
        <v>7.3646466849478495E-6</v>
      </c>
      <c r="E42" s="206">
        <f t="shared" ref="E42" si="19">(D42+D43)/2</f>
        <v>7.3408696508014762E-6</v>
      </c>
      <c r="F42" s="201">
        <f t="shared" ref="F42" si="20">IF(C42="Мед",9,13)</f>
        <v>13</v>
      </c>
      <c r="G42" s="207">
        <f>IF(R42=O42,"0",IF(R42=P42,"0",(0.01*F42*E42)))</f>
        <v>9.5431305460419203E-7</v>
      </c>
      <c r="H42" s="207">
        <f>IF(R42=O42,"0",IF(R42=P42,"0",(ABS(D42-D43))))</f>
        <v>4.755406829274561E-8</v>
      </c>
      <c r="I42" s="205" t="str">
        <f t="shared" ref="I42" si="21">IF(R42=O42," ",IF(R42=P42," ",IF(H42&lt;G42,"приемлемо","неприемлемо")))</f>
        <v>приемлемо</v>
      </c>
      <c r="J42" s="201">
        <f t="shared" ref="J42" si="22">IF(C42="Мед",10,19)</f>
        <v>19</v>
      </c>
      <c r="K42" s="202">
        <f>IF(R42=O42,"0",IF(R42=P42,"0",(0.01*J42*E42)))</f>
        <v>1.3947652336522805E-6</v>
      </c>
      <c r="L42" s="205" t="str">
        <f t="shared" ref="L42" si="23">IF(R42=O42," ",IF(R42=P42," ",IF(H42&lt;K42,"приемлемо","неприемлемо")))</f>
        <v>приемлемо</v>
      </c>
      <c r="M42" s="201">
        <f t="shared" ref="M42" si="24">IF(C42="Мед",12,20)</f>
        <v>20</v>
      </c>
      <c r="N42" s="200">
        <f>IF(R42=O42,"0",IF(R42=P42,"0",(0.01*M42*E42)))</f>
        <v>1.4681739301602953E-6</v>
      </c>
      <c r="O42" s="201">
        <f t="shared" ref="O42" si="25">IF(C42="Молоко, сухое молоко, смеси (метод экстракции)",0.00001,IF(C42="Молоко, молочные смеси (прямой метод)",0.000025,IF(C42="Сгущенное молоко",0.00002,IF(C42="Масло 50%",0.00013,IF(C42="Масло 65, 67%",0.00013,IF(C42="Масло 70%",0.00013,IF(C42="Масло 72,5, 75, 78%",0.00013,IF(C42="Масло 82,5, 84%",0.00013,IF(C42="Творог",0.0001,IF(C42="Сыр",0.000025,IF(C42="Яйца, яичный порошок",0.00005,IF(C42="Мороженое, коктейли",0.00001,IF(C42="Йогурт с наполнителями",0.0001,IF(C42="Йогурт, сыворотка, кисломол. продукты",0.00002,IF(C42="Мясо, готовые мясные продукты",0.000013,IF(C42="Рыба, жиры, креветки, субпродукты, консервы",0.000013,IF(C42="Мед",0.000075,)))))))))))))))))</f>
        <v>1.2999999999999999E-5</v>
      </c>
      <c r="P42" s="202">
        <f t="shared" ref="P42" si="26">IF(C42="Молоко, сухое молоко, смеси (метод экстракции)",0.00015,IF(C42="Молоко, молочные смеси (прямой метод)",0.00075,IF(C42="Сгущенное молоко",0.0003,IF(C42="Масло 50%",0.005025,IF(C42="Масло 65, 67%",0.005025,IF(C42="Масло 70%",0.005025,IF(C42="Масло 72,5, 75, 78%",0.005025,IF(C42="Масло 82,5, 84%",0.005025,IF(C42="Творог",0.0015,IF(C42="Сыр",0.00075,IF(C42="Яйца, яичный порошок",0.00075,IF(C42="Мороженое, коктейли",0.0003,IF(C42="Йогурт с наполнителями",0.00075,IF(C42="Йогурт, сыворотка, кисломол. продукты",0.00075,IF(C42="Мясо, готовые мясные продукты",0.00075,IF(C42="Рыба, жиры, креветки, субпродукты, консервы",0.00075,IF(C42="Мед",0.00075,)))))))))))))))))</f>
        <v>7.5000000000000002E-4</v>
      </c>
      <c r="Q42" s="208" t="str">
        <f>IF(E42&lt;=O42,"не обнаружено",IF(E42&gt;=P42,"выше диапазона",E42))</f>
        <v>не обнаружено</v>
      </c>
      <c r="R42" s="209"/>
      <c r="S42" s="203" t="s">
        <v>42</v>
      </c>
      <c r="T42" s="193" t="str">
        <f t="shared" ref="T42" si="27">IF(OR(Q42="не обнаружено",Q42="выше диапазона"),"",N42)</f>
        <v/>
      </c>
      <c r="U42" s="199"/>
      <c r="V42" s="122"/>
      <c r="W42" s="122"/>
      <c r="X42" s="62" t="s">
        <v>88</v>
      </c>
      <c r="Y42" s="62">
        <v>5.2</v>
      </c>
      <c r="Z42" s="97"/>
      <c r="AA42" s="97"/>
    </row>
    <row r="43" spans="1:27" s="123" customFormat="1" ht="15" customHeight="1">
      <c r="A43" s="212"/>
      <c r="B43" s="213"/>
      <c r="C43" s="192"/>
      <c r="D43" s="135">
        <f>Продоскрин_Хлорамфеникол!$K$37</f>
        <v>7.3170926166551039E-6</v>
      </c>
      <c r="E43" s="206"/>
      <c r="F43" s="201"/>
      <c r="G43" s="207"/>
      <c r="H43" s="207"/>
      <c r="I43" s="205"/>
      <c r="J43" s="201"/>
      <c r="K43" s="202"/>
      <c r="L43" s="205"/>
      <c r="M43" s="201"/>
      <c r="N43" s="200"/>
      <c r="O43" s="201"/>
      <c r="P43" s="202"/>
      <c r="Q43" s="210"/>
      <c r="R43" s="211"/>
      <c r="S43" s="204"/>
      <c r="T43" s="194"/>
      <c r="U43" s="199"/>
      <c r="V43" s="122"/>
      <c r="W43" s="122"/>
      <c r="X43" s="62" t="s">
        <v>73</v>
      </c>
      <c r="Y43" s="62">
        <v>2</v>
      </c>
      <c r="Z43" s="97"/>
      <c r="AA43" s="97"/>
    </row>
    <row r="44" spans="1:27" s="123" customFormat="1" ht="15" customHeight="1">
      <c r="A44" s="212">
        <v>5</v>
      </c>
      <c r="B44" s="213">
        <f>Продоскрин_Хлорамфеникол!B38</f>
        <v>0</v>
      </c>
      <c r="C44" s="191" t="s">
        <v>89</v>
      </c>
      <c r="D44" s="135">
        <f>Продоскрин_Хлорамфеникол!$K$38</f>
        <v>3.4438996506099492E-6</v>
      </c>
      <c r="E44" s="206">
        <f t="shared" ref="E44" si="28">(D44+D45)/2</f>
        <v>3.60330073086232E-6</v>
      </c>
      <c r="F44" s="201">
        <f t="shared" ref="F44" si="29">IF(C44="Мед",9,13)</f>
        <v>13</v>
      </c>
      <c r="G44" s="207">
        <f>IF(R44=O44,"0",IF(R44=P44,"0",(0.01*F44*E44)))</f>
        <v>4.6842909501210163E-7</v>
      </c>
      <c r="H44" s="207">
        <f>IF(R44=O44,"0",IF(R44=P44,"0",(ABS(D44-D45))))</f>
        <v>3.1880216050474103E-7</v>
      </c>
      <c r="I44" s="205" t="str">
        <f t="shared" ref="I44" si="30">IF(R44=O44," ",IF(R44=P44," ",IF(H44&lt;G44,"приемлемо","неприемлемо")))</f>
        <v>приемлемо</v>
      </c>
      <c r="J44" s="201">
        <f t="shared" ref="J44" si="31">IF(C44="Мед",10,19)</f>
        <v>19</v>
      </c>
      <c r="K44" s="202">
        <f>IF(R44=O44,"0",IF(R44=P44,"0",(0.01*J44*E44)))</f>
        <v>6.8462713886384079E-7</v>
      </c>
      <c r="L44" s="205" t="str">
        <f t="shared" ref="L44" si="32">IF(R44=O44," ",IF(R44=P44," ",IF(H44&lt;K44,"приемлемо","неприемлемо")))</f>
        <v>приемлемо</v>
      </c>
      <c r="M44" s="201">
        <f t="shared" ref="M44" si="33">IF(C44="Мед",12,20)</f>
        <v>20</v>
      </c>
      <c r="N44" s="200">
        <f>IF(R44=O44,"0",IF(R44=P44,"0",(0.01*M44*E44)))</f>
        <v>7.2066014617246406E-7</v>
      </c>
      <c r="O44" s="201">
        <f t="shared" ref="O44" si="34">IF(C44="Молоко, сухое молоко, смеси (метод экстракции)",0.00001,IF(C44="Молоко, молочные смеси (прямой метод)",0.000025,IF(C44="Сгущенное молоко",0.00002,IF(C44="Масло 50%",0.00013,IF(C44="Масло 65, 67%",0.00013,IF(C44="Масло 70%",0.00013,IF(C44="Масло 72,5, 75, 78%",0.00013,IF(C44="Масло 82,5, 84%",0.00013,IF(C44="Творог",0.0001,IF(C44="Сыр",0.000025,IF(C44="Яйца, яичный порошок",0.00005,IF(C44="Мороженое, коктейли",0.00001,IF(C44="Йогурт с наполнителями",0.0001,IF(C44="Йогурт, сыворотка, кисломол. продукты",0.00002,IF(C44="Мясо, готовые мясные продукты",0.000013,IF(C44="Рыба, жиры, креветки, субпродукты, консервы",0.000013,IF(C44="Мед",0.000075,)))))))))))))))))</f>
        <v>1.2999999999999999E-5</v>
      </c>
      <c r="P44" s="202">
        <f t="shared" ref="P44" si="35">IF(C44="Молоко, сухое молоко, смеси (метод экстракции)",0.00015,IF(C44="Молоко, молочные смеси (прямой метод)",0.00075,IF(C44="Сгущенное молоко",0.0003,IF(C44="Масло 50%",0.005025,IF(C44="Масло 65, 67%",0.005025,IF(C44="Масло 70%",0.005025,IF(C44="Масло 72,5, 75, 78%",0.005025,IF(C44="Масло 82,5, 84%",0.005025,IF(C44="Творог",0.0015,IF(C44="Сыр",0.00075,IF(C44="Яйца, яичный порошок",0.00075,IF(C44="Мороженое, коктейли",0.0003,IF(C44="Йогурт с наполнителями",0.00075,IF(C44="Йогурт, сыворотка, кисломол. продукты",0.00075,IF(C44="Мясо, готовые мясные продукты",0.00075,IF(C44="Рыба, жиры, креветки, субпродукты, консервы",0.00075,IF(C44="Мед",0.00075,)))))))))))))))))</f>
        <v>7.5000000000000002E-4</v>
      </c>
      <c r="Q44" s="208" t="str">
        <f>IF(E44&lt;=O44,"не обнаружено",IF(E44&gt;=P44,"выше диапазона",E44))</f>
        <v>не обнаружено</v>
      </c>
      <c r="R44" s="209"/>
      <c r="S44" s="203" t="s">
        <v>42</v>
      </c>
      <c r="T44" s="193" t="str">
        <f t="shared" ref="T44" si="36">IF(OR(Q44="не обнаружено",Q44="выше диапазона"),"",N44)</f>
        <v/>
      </c>
      <c r="U44" s="199"/>
      <c r="V44" s="122"/>
      <c r="W44" s="122"/>
      <c r="X44" s="66" t="s">
        <v>74</v>
      </c>
      <c r="Y44" s="67">
        <v>1</v>
      </c>
      <c r="Z44" s="97"/>
      <c r="AA44" s="97"/>
    </row>
    <row r="45" spans="1:27" s="123" customFormat="1" ht="15" customHeight="1">
      <c r="A45" s="212"/>
      <c r="B45" s="213"/>
      <c r="C45" s="192"/>
      <c r="D45" s="135">
        <f>Продоскрин_Хлорамфеникол!$K$39</f>
        <v>3.7627018111146903E-6</v>
      </c>
      <c r="E45" s="206"/>
      <c r="F45" s="201"/>
      <c r="G45" s="207"/>
      <c r="H45" s="207"/>
      <c r="I45" s="205"/>
      <c r="J45" s="201"/>
      <c r="K45" s="202"/>
      <c r="L45" s="205"/>
      <c r="M45" s="201"/>
      <c r="N45" s="200"/>
      <c r="O45" s="201"/>
      <c r="P45" s="202"/>
      <c r="Q45" s="210"/>
      <c r="R45" s="211"/>
      <c r="S45" s="204"/>
      <c r="T45" s="194"/>
      <c r="U45" s="199"/>
      <c r="V45" s="122"/>
      <c r="W45" s="122"/>
      <c r="X45" s="66" t="s">
        <v>75</v>
      </c>
      <c r="Y45" s="62">
        <v>1</v>
      </c>
      <c r="Z45" s="97"/>
      <c r="AA45" s="97"/>
    </row>
    <row r="46" spans="1:27" s="123" customFormat="1" ht="15" customHeight="1">
      <c r="A46" s="212">
        <v>6</v>
      </c>
      <c r="B46" s="213">
        <f>Продоскрин_Хлорамфеникол!B40</f>
        <v>0</v>
      </c>
      <c r="C46" s="191" t="s">
        <v>78</v>
      </c>
      <c r="D46" s="135">
        <f>Продоскрин_Хлорамфеникол!$K$40</f>
        <v>3.3558074246515517E-6</v>
      </c>
      <c r="E46" s="206">
        <f t="shared" ref="E46" si="37">(D46+D47)/2</f>
        <v>3.4875330154209551E-6</v>
      </c>
      <c r="F46" s="201">
        <f t="shared" ref="F46" si="38">IF(C46="Мед",9,13)</f>
        <v>13</v>
      </c>
      <c r="G46" s="207">
        <f>IF(R46=O46,"0",IF(R46=P46,"0",(0.01*F46*E46)))</f>
        <v>4.5337929200472419E-7</v>
      </c>
      <c r="H46" s="207">
        <f>IF(R46=O46,"0",IF(R46=P46,"0",(ABS(D46-D47))))</f>
        <v>2.6345118153880649E-7</v>
      </c>
      <c r="I46" s="205" t="str">
        <f t="shared" ref="I46" si="39">IF(R46=O46," ",IF(R46=P46," ",IF(H46&lt;G46,"приемлемо","неприемлемо")))</f>
        <v>приемлемо</v>
      </c>
      <c r="J46" s="201">
        <f t="shared" ref="J46" si="40">IF(C46="Мед",10,19)</f>
        <v>19</v>
      </c>
      <c r="K46" s="202">
        <f>IF(R46=O46,"0",IF(R46=P46,"0",(0.01*J46*E46)))</f>
        <v>6.6263127292998146E-7</v>
      </c>
      <c r="L46" s="205" t="str">
        <f t="shared" ref="L46" si="41">IF(R46=O46," ",IF(R46=P46," ",IF(H46&lt;K46,"приемлемо","неприемлемо")))</f>
        <v>приемлемо</v>
      </c>
      <c r="M46" s="201">
        <f t="shared" ref="M46" si="42">IF(C46="Мед",12,20)</f>
        <v>20</v>
      </c>
      <c r="N46" s="200">
        <f>IF(R46=O46,"0",IF(R46=P46,"0",(0.01*M46*E46)))</f>
        <v>6.9750660308419107E-7</v>
      </c>
      <c r="O46" s="201">
        <f t="shared" ref="O46" si="43">IF(C46="Молоко, сухое молоко, смеси (метод экстракции)",0.00001,IF(C46="Молоко, молочные смеси (прямой метод)",0.000025,IF(C46="Сгущенное молоко",0.00002,IF(C46="Масло 50%",0.00013,IF(C46="Масло 65, 67%",0.00013,IF(C46="Масло 70%",0.00013,IF(C46="Масло 72,5, 75, 78%",0.00013,IF(C46="Масло 82,5, 84%",0.00013,IF(C46="Творог",0.0001,IF(C46="Сыр",0.000025,IF(C46="Яйца, яичный порошок",0.00005,IF(C46="Мороженое, коктейли",0.00001,IF(C46="Йогурт с наполнителями",0.0001,IF(C46="Йогурт, сыворотка, кисломол. продукты",0.00002,IF(C46="Мясо, готовые мясные продукты",0.000013,IF(C46="Рыба, жиры, креветки, субпродукты, консервы",0.000013,IF(C46="Мед",0.000075,)))))))))))))))))</f>
        <v>1.2999999999999999E-5</v>
      </c>
      <c r="P46" s="202">
        <f t="shared" ref="P46" si="44">IF(C46="Молоко, сухое молоко, смеси (метод экстракции)",0.00015,IF(C46="Молоко, молочные смеси (прямой метод)",0.00075,IF(C46="Сгущенное молоко",0.0003,IF(C46="Масло 50%",0.005025,IF(C46="Масло 65, 67%",0.005025,IF(C46="Масло 70%",0.005025,IF(C46="Масло 72,5, 75, 78%",0.005025,IF(C46="Масло 82,5, 84%",0.005025,IF(C46="Творог",0.0015,IF(C46="Сыр",0.00075,IF(C46="Яйца, яичный порошок",0.00075,IF(C46="Мороженое, коктейли",0.0003,IF(C46="Йогурт с наполнителями",0.00075,IF(C46="Йогурт, сыворотка, кисломол. продукты",0.00075,IF(C46="Мясо, готовые мясные продукты",0.00075,IF(C46="Рыба, жиры, креветки, субпродукты, консервы",0.00075,IF(C46="Мед",0.00075,)))))))))))))))))</f>
        <v>7.5000000000000002E-4</v>
      </c>
      <c r="Q46" s="208" t="str">
        <f>IF(E46&lt;=O46,"не обнаружено",IF(E46&gt;=P46,"выше диапазона",E46))</f>
        <v>не обнаружено</v>
      </c>
      <c r="R46" s="209"/>
      <c r="S46" s="203" t="s">
        <v>42</v>
      </c>
      <c r="T46" s="193" t="str">
        <f t="shared" ref="T46" si="45">IF(OR(Q46="не обнаружено",Q46="выше диапазона"),"",N46)</f>
        <v/>
      </c>
      <c r="U46" s="199"/>
      <c r="V46" s="122"/>
      <c r="W46" s="122"/>
      <c r="X46" s="66" t="s">
        <v>82</v>
      </c>
      <c r="Y46" s="62">
        <v>6.2</v>
      </c>
      <c r="Z46" s="97"/>
      <c r="AA46" s="97"/>
    </row>
    <row r="47" spans="1:27" s="123" customFormat="1" ht="15" customHeight="1">
      <c r="A47" s="212"/>
      <c r="B47" s="213"/>
      <c r="C47" s="192"/>
      <c r="D47" s="135">
        <f>Продоскрин_Хлорамфеникол!$K$41</f>
        <v>3.6192586061903582E-6</v>
      </c>
      <c r="E47" s="206"/>
      <c r="F47" s="201"/>
      <c r="G47" s="207"/>
      <c r="H47" s="207"/>
      <c r="I47" s="205"/>
      <c r="J47" s="201"/>
      <c r="K47" s="202"/>
      <c r="L47" s="205"/>
      <c r="M47" s="201"/>
      <c r="N47" s="200"/>
      <c r="O47" s="201"/>
      <c r="P47" s="202"/>
      <c r="Q47" s="210"/>
      <c r="R47" s="211"/>
      <c r="S47" s="204"/>
      <c r="T47" s="194"/>
      <c r="U47" s="199"/>
      <c r="V47" s="122"/>
      <c r="W47" s="122"/>
      <c r="X47" s="64" t="s">
        <v>76</v>
      </c>
      <c r="Y47" s="62">
        <v>0.4</v>
      </c>
      <c r="Z47" s="97"/>
      <c r="AA47" s="97"/>
    </row>
    <row r="48" spans="1:27" s="123" customFormat="1" ht="15" customHeight="1">
      <c r="A48" s="212">
        <v>7</v>
      </c>
      <c r="B48" s="213">
        <f>Продоскрин_Хлорамфеникол!B42</f>
        <v>0</v>
      </c>
      <c r="C48" s="191" t="s">
        <v>78</v>
      </c>
      <c r="D48" s="135">
        <f>Продоскрин_Хлорамфеникол!$K$42</f>
        <v>5.0798671551307953E-6</v>
      </c>
      <c r="E48" s="206">
        <f t="shared" ref="E48" si="46">(D48+D49)/2</f>
        <v>4.910287185715879E-6</v>
      </c>
      <c r="F48" s="201">
        <f t="shared" ref="F48" si="47">IF(C48="Мед",9,13)</f>
        <v>13</v>
      </c>
      <c r="G48" s="207">
        <f>IF(R48=O48,"0",IF(R48=P48,"0",(0.01*F48*E48)))</f>
        <v>6.3833733414306429E-7</v>
      </c>
      <c r="H48" s="207">
        <f>IF(R48=O48,"0",IF(R48=P48,"0",(ABS(D48-D49))))</f>
        <v>3.3915993882983248E-7</v>
      </c>
      <c r="I48" s="205" t="str">
        <f t="shared" ref="I48" si="48">IF(R48=O48," ",IF(R48=P48," ",IF(H48&lt;G48,"приемлемо","неприемлемо")))</f>
        <v>приемлемо</v>
      </c>
      <c r="J48" s="201">
        <f t="shared" ref="J48" si="49">IF(C48="Мед",10,19)</f>
        <v>19</v>
      </c>
      <c r="K48" s="202">
        <f>IF(R48=O48,"0",IF(R48=P48,"0",(0.01*J48*E48)))</f>
        <v>9.3295456528601702E-7</v>
      </c>
      <c r="L48" s="205" t="str">
        <f t="shared" ref="L48" si="50">IF(R48=O48," ",IF(R48=P48," ",IF(H48&lt;K48,"приемлемо","неприемлемо")))</f>
        <v>приемлемо</v>
      </c>
      <c r="M48" s="201">
        <f t="shared" ref="M48" si="51">IF(C48="Мед",12,20)</f>
        <v>20</v>
      </c>
      <c r="N48" s="200">
        <f>IF(R48=O48,"0",IF(R48=P48,"0",(0.01*M48*E48)))</f>
        <v>9.8205743714317585E-7</v>
      </c>
      <c r="O48" s="201">
        <f t="shared" ref="O48" si="52">IF(C48="Молоко, сухое молоко, смеси (метод экстракции)",0.00001,IF(C48="Молоко, молочные смеси (прямой метод)",0.000025,IF(C48="Сгущенное молоко",0.00002,IF(C48="Масло 50%",0.00013,IF(C48="Масло 65, 67%",0.00013,IF(C48="Масло 70%",0.00013,IF(C48="Масло 72,5, 75, 78%",0.00013,IF(C48="Масло 82,5, 84%",0.00013,IF(C48="Творог",0.0001,IF(C48="Сыр",0.000025,IF(C48="Яйца, яичный порошок",0.00005,IF(C48="Мороженое, коктейли",0.00001,IF(C48="Йогурт с наполнителями",0.0001,IF(C48="Йогурт, сыворотка, кисломол. продукты",0.00002,IF(C48="Мясо, готовые мясные продукты",0.000013,IF(C48="Рыба, жиры, креветки, субпродукты, консервы",0.000013,IF(C48="Мед",0.000075,)))))))))))))))))</f>
        <v>1.2999999999999999E-5</v>
      </c>
      <c r="P48" s="202">
        <f t="shared" ref="P48" si="53">IF(C48="Молоко, сухое молоко, смеси (метод экстракции)",0.00015,IF(C48="Молоко, молочные смеси (прямой метод)",0.00075,IF(C48="Сгущенное молоко",0.0003,IF(C48="Масло 50%",0.005025,IF(C48="Масло 65, 67%",0.005025,IF(C48="Масло 70%",0.005025,IF(C48="Масло 72,5, 75, 78%",0.005025,IF(C48="Масло 82,5, 84%",0.005025,IF(C48="Творог",0.0015,IF(C48="Сыр",0.00075,IF(C48="Яйца, яичный порошок",0.00075,IF(C48="Мороженое, коктейли",0.0003,IF(C48="Йогурт с наполнителями",0.00075,IF(C48="Йогурт, сыворотка, кисломол. продукты",0.00075,IF(C48="Мясо, готовые мясные продукты",0.00075,IF(C48="Рыба, жиры, креветки, субпродукты, консервы",0.00075,IF(C48="Мед",0.00075,)))))))))))))))))</f>
        <v>7.5000000000000002E-4</v>
      </c>
      <c r="Q48" s="208" t="str">
        <f>IF(E48&lt;=O48,"не обнаружено",IF(E48&gt;=P48,"выше диапазона",E48))</f>
        <v>не обнаружено</v>
      </c>
      <c r="R48" s="209"/>
      <c r="S48" s="203" t="s">
        <v>42</v>
      </c>
      <c r="T48" s="193" t="str">
        <f t="shared" ref="T48" si="54">IF(OR(Q48="не обнаружено",Q48="выше диапазона"),"",N48)</f>
        <v/>
      </c>
      <c r="U48" s="199"/>
      <c r="V48" s="122"/>
      <c r="W48" s="122"/>
      <c r="X48" s="65" t="s">
        <v>77</v>
      </c>
      <c r="Y48" s="62">
        <v>0.4</v>
      </c>
      <c r="Z48" s="97"/>
      <c r="AA48" s="97"/>
    </row>
    <row r="49" spans="1:27" s="123" customFormat="1" ht="15" customHeight="1">
      <c r="A49" s="212"/>
      <c r="B49" s="213"/>
      <c r="C49" s="192"/>
      <c r="D49" s="135">
        <f>Продоскрин_Хлорамфеникол!$K$43</f>
        <v>4.7407072163009628E-6</v>
      </c>
      <c r="E49" s="206"/>
      <c r="F49" s="201"/>
      <c r="G49" s="207"/>
      <c r="H49" s="207"/>
      <c r="I49" s="205"/>
      <c r="J49" s="201"/>
      <c r="K49" s="202"/>
      <c r="L49" s="205"/>
      <c r="M49" s="201"/>
      <c r="N49" s="200"/>
      <c r="O49" s="201"/>
      <c r="P49" s="202"/>
      <c r="Q49" s="210"/>
      <c r="R49" s="211"/>
      <c r="S49" s="204"/>
      <c r="T49" s="194"/>
      <c r="U49" s="199"/>
      <c r="V49" s="122"/>
      <c r="W49" s="122"/>
      <c r="X49" s="62" t="s">
        <v>78</v>
      </c>
      <c r="Y49" s="62">
        <v>0.25</v>
      </c>
      <c r="Z49" s="97"/>
      <c r="AA49" s="97"/>
    </row>
    <row r="50" spans="1:27" s="123" customFormat="1" ht="15" customHeight="1">
      <c r="A50" s="212">
        <v>8</v>
      </c>
      <c r="B50" s="213">
        <f>Продоскрин_Хлорамфеникол!B44</f>
        <v>0</v>
      </c>
      <c r="C50" s="191" t="s">
        <v>78</v>
      </c>
      <c r="D50" s="135">
        <f>Продоскрин_Хлорамфеникол!$K$44</f>
        <v>3.5496008723502418E-6</v>
      </c>
      <c r="E50" s="206">
        <f t="shared" ref="E50" si="55">(D50+D51)/2</f>
        <v>3.6080278753445777E-6</v>
      </c>
      <c r="F50" s="201">
        <f t="shared" ref="F50" si="56">IF(C50="Мед",9,13)</f>
        <v>13</v>
      </c>
      <c r="G50" s="207">
        <f>IF(R50=O50,"0",IF(R50=P50,"0",(0.01*F50*E50)))</f>
        <v>4.6904362379479514E-7</v>
      </c>
      <c r="H50" s="207">
        <f>IF(R50=O50,"0",IF(R50=P50,"0",(ABS(D50-D51))))</f>
        <v>1.1685400598867169E-7</v>
      </c>
      <c r="I50" s="205" t="str">
        <f t="shared" ref="I50" si="57">IF(R50=O50," ",IF(R50=P50," ",IF(H50&lt;G50,"приемлемо","неприемлемо")))</f>
        <v>приемлемо</v>
      </c>
      <c r="J50" s="201">
        <f t="shared" ref="J50" si="58">IF(C50="Мед",10,19)</f>
        <v>19</v>
      </c>
      <c r="K50" s="202">
        <f>IF(R50=O50,"0",IF(R50=P50,"0",(0.01*J50*E50)))</f>
        <v>6.8552529631546981E-7</v>
      </c>
      <c r="L50" s="205" t="str">
        <f t="shared" ref="L50" si="59">IF(R50=O50," ",IF(R50=P50," ",IF(H50&lt;K50,"приемлемо","неприемлемо")))</f>
        <v>приемлемо</v>
      </c>
      <c r="M50" s="201">
        <f t="shared" ref="M50" si="60">IF(C50="Мед",12,20)</f>
        <v>20</v>
      </c>
      <c r="N50" s="200">
        <f>IF(R50=O50,"0",IF(R50=P50,"0",(0.01*M50*E50)))</f>
        <v>7.2160557506891556E-7</v>
      </c>
      <c r="O50" s="201">
        <f t="shared" ref="O50" si="61">IF(C50="Молоко, сухое молоко, смеси (метод экстракции)",0.00001,IF(C50="Молоко, молочные смеси (прямой метод)",0.000025,IF(C50="Сгущенное молоко",0.00002,IF(C50="Масло 50%",0.00013,IF(C50="Масло 65, 67%",0.00013,IF(C50="Масло 70%",0.00013,IF(C50="Масло 72,5, 75, 78%",0.00013,IF(C50="Масло 82,5, 84%",0.00013,IF(C50="Творог",0.0001,IF(C50="Сыр",0.000025,IF(C50="Яйца, яичный порошок",0.00005,IF(C50="Мороженое, коктейли",0.00001,IF(C50="Йогурт с наполнителями",0.0001,IF(C50="Йогурт, сыворотка, кисломол. продукты",0.00002,IF(C50="Мясо, готовые мясные продукты",0.000013,IF(C50="Рыба, жиры, креветки, субпродукты, консервы",0.000013,IF(C50="Мед",0.000075,)))))))))))))))))</f>
        <v>1.2999999999999999E-5</v>
      </c>
      <c r="P50" s="202">
        <f t="shared" ref="P50" si="62">IF(C50="Молоко, сухое молоко, смеси (метод экстракции)",0.00015,IF(C50="Молоко, молочные смеси (прямой метод)",0.00075,IF(C50="Сгущенное молоко",0.0003,IF(C50="Масло 50%",0.005025,IF(C50="Масло 65, 67%",0.005025,IF(C50="Масло 70%",0.005025,IF(C50="Масло 72,5, 75, 78%",0.005025,IF(C50="Масло 82,5, 84%",0.005025,IF(C50="Творог",0.0015,IF(C50="Сыр",0.00075,IF(C50="Яйца, яичный порошок",0.00075,IF(C50="Мороженое, коктейли",0.0003,IF(C50="Йогурт с наполнителями",0.00075,IF(C50="Йогурт, сыворотка, кисломол. продукты",0.00075,IF(C50="Мясо, готовые мясные продукты",0.00075,IF(C50="Рыба, жиры, креветки, субпродукты, консервы",0.00075,IF(C50="Мед",0.00075,)))))))))))))))))</f>
        <v>7.5000000000000002E-4</v>
      </c>
      <c r="Q50" s="208" t="str">
        <f>IF(E50&lt;=O50,"не обнаружено",IF(E50&gt;=P50,"выше диапазона",E50))</f>
        <v>не обнаружено</v>
      </c>
      <c r="R50" s="209"/>
      <c r="S50" s="203" t="s">
        <v>42</v>
      </c>
      <c r="T50" s="193" t="str">
        <f>IF(OR(Q50="не обнаружено",Q50="выше диапазона"),"",N50)</f>
        <v/>
      </c>
      <c r="U50" s="199"/>
      <c r="V50" s="122"/>
      <c r="W50" s="122"/>
      <c r="X50" s="65" t="s">
        <v>89</v>
      </c>
      <c r="Y50" s="62">
        <v>0.25</v>
      </c>
      <c r="Z50" s="97"/>
      <c r="AA50" s="97"/>
    </row>
    <row r="51" spans="1:27" s="123" customFormat="1" ht="15" customHeight="1">
      <c r="A51" s="212"/>
      <c r="B51" s="213"/>
      <c r="C51" s="192"/>
      <c r="D51" s="135">
        <f>Продоскрин_Хлорамфеникол!$K$45</f>
        <v>3.6664548783389135E-6</v>
      </c>
      <c r="E51" s="206"/>
      <c r="F51" s="201"/>
      <c r="G51" s="207"/>
      <c r="H51" s="207"/>
      <c r="I51" s="205"/>
      <c r="J51" s="201"/>
      <c r="K51" s="202"/>
      <c r="L51" s="205"/>
      <c r="M51" s="201"/>
      <c r="N51" s="200"/>
      <c r="O51" s="201"/>
      <c r="P51" s="202"/>
      <c r="Q51" s="210"/>
      <c r="R51" s="211"/>
      <c r="S51" s="204"/>
      <c r="T51" s="194"/>
      <c r="U51" s="199"/>
      <c r="V51" s="122"/>
      <c r="W51" s="122"/>
      <c r="X51" s="64" t="s">
        <v>18</v>
      </c>
      <c r="Y51" s="62">
        <v>1</v>
      </c>
      <c r="Z51" s="97"/>
      <c r="AA51" s="97"/>
    </row>
    <row r="52" spans="1:27" s="123" customFormat="1" ht="15" customHeight="1">
      <c r="A52" s="212">
        <v>9</v>
      </c>
      <c r="B52" s="213">
        <f>Продоскрин_Хлорамфеникол!B46</f>
        <v>0</v>
      </c>
      <c r="C52" s="191" t="s">
        <v>78</v>
      </c>
      <c r="D52" s="135">
        <f>Продоскрин_Хлорамфеникол!$K$46</f>
        <v>4.4529444565971816E-6</v>
      </c>
      <c r="E52" s="206">
        <f t="shared" ref="E52" si="63">(D52+D53)/2</f>
        <v>4.6643076587450612E-6</v>
      </c>
      <c r="F52" s="201">
        <f t="shared" ref="F52" si="64">IF(C52="Мед",9,13)</f>
        <v>13</v>
      </c>
      <c r="G52" s="207">
        <f>IF(R52=O52,"0",IF(R52=P52,"0",(0.01*F52*E52)))</f>
        <v>6.0635999563685799E-7</v>
      </c>
      <c r="H52" s="207">
        <f>IF(R52=O52,"0",IF(R52=P52,"0",(ABS(D52-D53))))</f>
        <v>4.2272640429575919E-7</v>
      </c>
      <c r="I52" s="205" t="str">
        <f t="shared" ref="I52" si="65">IF(R52=O52," ",IF(R52=P52," ",IF(H52&lt;G52,"приемлемо","неприемлемо")))</f>
        <v>приемлемо</v>
      </c>
      <c r="J52" s="201">
        <f t="shared" ref="J52" si="66">IF(C52="Мед",10,19)</f>
        <v>19</v>
      </c>
      <c r="K52" s="202">
        <f>IF(R52=O52,"0",IF(R52=P52,"0",(0.01*J52*E52)))</f>
        <v>8.8621845516156159E-7</v>
      </c>
      <c r="L52" s="205" t="str">
        <f t="shared" ref="L52" si="67">IF(R52=O52," ",IF(R52=P52," ",IF(H52&lt;K52,"приемлемо","неприемлемо")))</f>
        <v>приемлемо</v>
      </c>
      <c r="M52" s="201">
        <f t="shared" ref="M52" si="68">IF(C52="Мед",12,20)</f>
        <v>20</v>
      </c>
      <c r="N52" s="200">
        <f>IF(R52=O52,"0",IF(R52=P52,"0",(0.01*M52*E52)))</f>
        <v>9.3286153174901228E-7</v>
      </c>
      <c r="O52" s="201">
        <f t="shared" ref="O52" si="69">IF(C52="Молоко, сухое молоко, смеси (метод экстракции)",0.00001,IF(C52="Молоко, молочные смеси (прямой метод)",0.000025,IF(C52="Сгущенное молоко",0.00002,IF(C52="Масло 50%",0.00013,IF(C52="Масло 65, 67%",0.00013,IF(C52="Масло 70%",0.00013,IF(C52="Масло 72,5, 75, 78%",0.00013,IF(C52="Масло 82,5, 84%",0.00013,IF(C52="Творог",0.0001,IF(C52="Сыр",0.000025,IF(C52="Яйца, яичный порошок",0.00005,IF(C52="Мороженое, коктейли",0.00001,IF(C52="Йогурт с наполнителями",0.0001,IF(C52="Йогурт, сыворотка, кисломол. продукты",0.00002,IF(C52="Мясо, готовые мясные продукты",0.000013,IF(C52="Рыба, жиры, креветки, субпродукты, консервы",0.000013,IF(C52="Мед",0.000075,)))))))))))))))))</f>
        <v>1.2999999999999999E-5</v>
      </c>
      <c r="P52" s="202">
        <f t="shared" ref="P52" si="70">IF(C52="Молоко, сухое молоко, смеси (метод экстракции)",0.00015,IF(C52="Молоко, молочные смеси (прямой метод)",0.00075,IF(C52="Сгущенное молоко",0.0003,IF(C52="Масло 50%",0.005025,IF(C52="Масло 65, 67%",0.005025,IF(C52="Масло 70%",0.005025,IF(C52="Масло 72,5, 75, 78%",0.005025,IF(C52="Масло 82,5, 84%",0.005025,IF(C52="Творог",0.0015,IF(C52="Сыр",0.00075,IF(C52="Яйца, яичный порошок",0.00075,IF(C52="Мороженое, коктейли",0.0003,IF(C52="Йогурт с наполнителями",0.00075,IF(C52="Йогурт, сыворотка, кисломол. продукты",0.00075,IF(C52="Мясо, готовые мясные продукты",0.00075,IF(C52="Рыба, жиры, креветки, субпродукты, консервы",0.00075,IF(C52="Мед",0.00075,)))))))))))))))))</f>
        <v>7.5000000000000002E-4</v>
      </c>
      <c r="Q52" s="208" t="str">
        <f>IF(E52&lt;=O52,"не обнаружено",IF(E52&gt;=P52,"выше диапазона",E52))</f>
        <v>не обнаружено</v>
      </c>
      <c r="R52" s="209"/>
      <c r="S52" s="203" t="s">
        <v>42</v>
      </c>
      <c r="T52" s="193" t="str">
        <f t="shared" ref="T52" si="71">IF(OR(Q52="не обнаружено",Q52="выше диапазона"),"",N52)</f>
        <v/>
      </c>
      <c r="U52" s="199"/>
      <c r="V52" s="122"/>
      <c r="W52" s="122"/>
      <c r="X52" s="97"/>
      <c r="Z52" s="97"/>
      <c r="AA52" s="97"/>
    </row>
    <row r="53" spans="1:27" s="123" customFormat="1" ht="15" customHeight="1">
      <c r="A53" s="212"/>
      <c r="B53" s="213"/>
      <c r="C53" s="192"/>
      <c r="D53" s="135">
        <f>Продоскрин_Хлорамфеникол!$K$47</f>
        <v>4.8756708608929408E-6</v>
      </c>
      <c r="E53" s="206"/>
      <c r="F53" s="201"/>
      <c r="G53" s="207"/>
      <c r="H53" s="207"/>
      <c r="I53" s="205"/>
      <c r="J53" s="201"/>
      <c r="K53" s="202"/>
      <c r="L53" s="205"/>
      <c r="M53" s="201"/>
      <c r="N53" s="200"/>
      <c r="O53" s="201"/>
      <c r="P53" s="202"/>
      <c r="Q53" s="210"/>
      <c r="R53" s="211"/>
      <c r="S53" s="204"/>
      <c r="T53" s="194"/>
      <c r="U53" s="199"/>
      <c r="V53" s="122"/>
      <c r="W53" s="122"/>
      <c r="X53" s="97"/>
      <c r="Z53" s="97"/>
      <c r="AA53" s="97"/>
    </row>
    <row r="54" spans="1:27" s="123" customFormat="1" ht="15" customHeight="1">
      <c r="A54" s="212">
        <v>10</v>
      </c>
      <c r="B54" s="213">
        <f>Продоскрин_Хлорамфеникол!B48</f>
        <v>0</v>
      </c>
      <c r="C54" s="191" t="s">
        <v>78</v>
      </c>
      <c r="D54" s="135">
        <f>Продоскрин_Хлорамфеникол!$K$48</f>
        <v>4.0406088558363277E-6</v>
      </c>
      <c r="E54" s="206">
        <f t="shared" ref="E54" si="72">(D54+D55)/2</f>
        <v>3.8416945819376643E-6</v>
      </c>
      <c r="F54" s="201">
        <f t="shared" ref="F54" si="73">IF(C54="Мед",9,13)</f>
        <v>13</v>
      </c>
      <c r="G54" s="207">
        <f>IF(R54=O54,"0",IF(R54=P54,"0",(0.01*F54*E54)))</f>
        <v>4.9942029565189643E-7</v>
      </c>
      <c r="H54" s="207">
        <f>IF(R54=O54,"0",IF(R54=P54,"0",(ABS(D54-D55))))</f>
        <v>3.9782854779732623E-7</v>
      </c>
      <c r="I54" s="205" t="str">
        <f t="shared" ref="I54" si="74">IF(R54=O54," ",IF(R54=P54," ",IF(H54&lt;G54,"приемлемо","неприемлемо")))</f>
        <v>приемлемо</v>
      </c>
      <c r="J54" s="201">
        <f t="shared" ref="J54" si="75">IF(C54="Мед",10,19)</f>
        <v>19</v>
      </c>
      <c r="K54" s="202">
        <f>IF(R54=O54,"0",IF(R54=P54,"0",(0.01*J54*E54)))</f>
        <v>7.299219705681562E-7</v>
      </c>
      <c r="L54" s="205" t="str">
        <f t="shared" ref="L54" si="76">IF(R54=O54," ",IF(R54=P54," ",IF(H54&lt;K54,"приемлемо","неприемлемо")))</f>
        <v>приемлемо</v>
      </c>
      <c r="M54" s="201">
        <f t="shared" ref="M54" si="77">IF(C54="Мед",12,20)</f>
        <v>20</v>
      </c>
      <c r="N54" s="200">
        <f>IF(R54=O54,"0",IF(R54=P54,"0",(0.01*M54*E54)))</f>
        <v>7.6833891638753287E-7</v>
      </c>
      <c r="O54" s="201">
        <f t="shared" ref="O54" si="78">IF(C54="Молоко, сухое молоко, смеси (метод экстракции)",0.00001,IF(C54="Молоко, молочные смеси (прямой метод)",0.000025,IF(C54="Сгущенное молоко",0.00002,IF(C54="Масло 50%",0.00013,IF(C54="Масло 65, 67%",0.00013,IF(C54="Масло 70%",0.00013,IF(C54="Масло 72,5, 75, 78%",0.00013,IF(C54="Масло 82,5, 84%",0.00013,IF(C54="Творог",0.0001,IF(C54="Сыр",0.000025,IF(C54="Яйца, яичный порошок",0.00005,IF(C54="Мороженое, коктейли",0.00001,IF(C54="Йогурт с наполнителями",0.0001,IF(C54="Йогурт, сыворотка, кисломол. продукты",0.00002,IF(C54="Мясо, готовые мясные продукты",0.000013,IF(C54="Рыба, жиры, креветки, субпродукты, консервы",0.000013,IF(C54="Мед",0.000075,)))))))))))))))))</f>
        <v>1.2999999999999999E-5</v>
      </c>
      <c r="P54" s="202">
        <f t="shared" ref="P54" si="79">IF(C54="Молоко, сухое молоко, смеси (метод экстракции)",0.00015,IF(C54="Молоко, молочные смеси (прямой метод)",0.00075,IF(C54="Сгущенное молоко",0.0003,IF(C54="Масло 50%",0.005025,IF(C54="Масло 65, 67%",0.005025,IF(C54="Масло 70%",0.005025,IF(C54="Масло 72,5, 75, 78%",0.005025,IF(C54="Масло 82,5, 84%",0.005025,IF(C54="Творог",0.0015,IF(C54="Сыр",0.00075,IF(C54="Яйца, яичный порошок",0.00075,IF(C54="Мороженое, коктейли",0.0003,IF(C54="Йогурт с наполнителями",0.00075,IF(C54="Йогурт, сыворотка, кисломол. продукты",0.00075,IF(C54="Мясо, готовые мясные продукты",0.00075,IF(C54="Рыба, жиры, креветки, субпродукты, консервы",0.00075,IF(C54="Мед",0.00075,)))))))))))))))))</f>
        <v>7.5000000000000002E-4</v>
      </c>
      <c r="Q54" s="208" t="str">
        <f>IF(E54&lt;=O54,"не обнаружено",IF(E54&gt;=P54,"выше диапазона",E54))</f>
        <v>не обнаружено</v>
      </c>
      <c r="R54" s="209"/>
      <c r="S54" s="203" t="s">
        <v>42</v>
      </c>
      <c r="T54" s="193" t="str">
        <f t="shared" ref="T54" si="80">IF(OR(Q54="не обнаружено",Q54="выше диапазона"),"",N54)</f>
        <v/>
      </c>
      <c r="U54" s="199"/>
      <c r="V54" s="122"/>
      <c r="W54" s="122"/>
      <c r="X54" s="97"/>
      <c r="Z54" s="97"/>
      <c r="AA54" s="97"/>
    </row>
    <row r="55" spans="1:27" s="123" customFormat="1" ht="15" customHeight="1">
      <c r="A55" s="212"/>
      <c r="B55" s="213"/>
      <c r="C55" s="192"/>
      <c r="D55" s="135">
        <f>Продоскрин_Хлорамфеникол!$K$49</f>
        <v>3.6427803080390014E-6</v>
      </c>
      <c r="E55" s="206"/>
      <c r="F55" s="201"/>
      <c r="G55" s="207"/>
      <c r="H55" s="207"/>
      <c r="I55" s="205"/>
      <c r="J55" s="201"/>
      <c r="K55" s="202"/>
      <c r="L55" s="205"/>
      <c r="M55" s="201"/>
      <c r="N55" s="200"/>
      <c r="O55" s="201"/>
      <c r="P55" s="202"/>
      <c r="Q55" s="210"/>
      <c r="R55" s="211"/>
      <c r="S55" s="204"/>
      <c r="T55" s="194"/>
      <c r="U55" s="199"/>
      <c r="V55" s="122"/>
      <c r="W55" s="122"/>
      <c r="X55" s="97"/>
      <c r="Z55" s="97"/>
      <c r="AA55" s="97"/>
    </row>
    <row r="56" spans="1:27" s="123" customFormat="1" ht="15" customHeight="1">
      <c r="A56" s="212">
        <v>11</v>
      </c>
      <c r="B56" s="213">
        <f>Продоскрин_Хлорамфеникол!B50</f>
        <v>0</v>
      </c>
      <c r="C56" s="191" t="s">
        <v>78</v>
      </c>
      <c r="D56" s="135">
        <f>Продоскрин_Хлорамфеникол!$K$50</f>
        <v>3.6743805440692692E-6</v>
      </c>
      <c r="E56" s="206">
        <f t="shared" ref="E56" si="81">(D56+D57)/2</f>
        <v>3.5480213399718443E-6</v>
      </c>
      <c r="F56" s="201">
        <f t="shared" ref="F56" si="82">IF(C56="Мед",9,13)</f>
        <v>13</v>
      </c>
      <c r="G56" s="207">
        <f>IF(R56=O56,"0",IF(R56=P56,"0",(0.01*F56*E56)))</f>
        <v>4.6124277419633977E-7</v>
      </c>
      <c r="H56" s="207">
        <f>IF(R56=O56,"0",IF(R56=P56,"0",(ABS(D56-D57))))</f>
        <v>2.5271840819485019E-7</v>
      </c>
      <c r="I56" s="205" t="str">
        <f t="shared" ref="I56" si="83">IF(R56=O56," ",IF(R56=P56," ",IF(H56&lt;G56,"приемлемо","неприемлемо")))</f>
        <v>приемлемо</v>
      </c>
      <c r="J56" s="201">
        <f t="shared" ref="J56" si="84">IF(C56="Мед",10,19)</f>
        <v>19</v>
      </c>
      <c r="K56" s="202">
        <f>IF(R56=O56,"0",IF(R56=P56,"0",(0.01*J56*E56)))</f>
        <v>6.7412405459465042E-7</v>
      </c>
      <c r="L56" s="205" t="str">
        <f t="shared" ref="L56" si="85">IF(R56=O56," ",IF(R56=P56," ",IF(H56&lt;K56,"приемлемо","неприемлемо")))</f>
        <v>приемлемо</v>
      </c>
      <c r="M56" s="201">
        <f t="shared" ref="M56" si="86">IF(C56="Мед",12,20)</f>
        <v>20</v>
      </c>
      <c r="N56" s="200">
        <f>IF(R56=O56,"0",IF(R56=P56,"0",(0.01*M56*E56)))</f>
        <v>7.096042679943689E-7</v>
      </c>
      <c r="O56" s="201">
        <f t="shared" ref="O56" si="87">IF(C56="Молоко, сухое молоко, смеси (метод экстракции)",0.00001,IF(C56="Молоко, молочные смеси (прямой метод)",0.000025,IF(C56="Сгущенное молоко",0.00002,IF(C56="Масло 50%",0.00013,IF(C56="Масло 65, 67%",0.00013,IF(C56="Масло 70%",0.00013,IF(C56="Масло 72,5, 75, 78%",0.00013,IF(C56="Масло 82,5, 84%",0.00013,IF(C56="Творог",0.0001,IF(C56="Сыр",0.000025,IF(C56="Яйца, яичный порошок",0.00005,IF(C56="Мороженое, коктейли",0.00001,IF(C56="Йогурт с наполнителями",0.0001,IF(C56="Йогурт, сыворотка, кисломол. продукты",0.00002,IF(C56="Мясо, готовые мясные продукты",0.000013,IF(C56="Рыба, жиры, креветки, субпродукты, консервы",0.000013,IF(C56="Мед",0.000075,)))))))))))))))))</f>
        <v>1.2999999999999999E-5</v>
      </c>
      <c r="P56" s="202">
        <f t="shared" ref="P56" si="88">IF(C56="Молоко, сухое молоко, смеси (метод экстракции)",0.00015,IF(C56="Молоко, молочные смеси (прямой метод)",0.00075,IF(C56="Сгущенное молоко",0.0003,IF(C56="Масло 50%",0.005025,IF(C56="Масло 65, 67%",0.005025,IF(C56="Масло 70%",0.005025,IF(C56="Масло 72,5, 75, 78%",0.005025,IF(C56="Масло 82,5, 84%",0.005025,IF(C56="Творог",0.0015,IF(C56="Сыр",0.00075,IF(C56="Яйца, яичный порошок",0.00075,IF(C56="Мороженое, коктейли",0.0003,IF(C56="Йогурт с наполнителями",0.00075,IF(C56="Йогурт, сыворотка, кисломол. продукты",0.00075,IF(C56="Мясо, готовые мясные продукты",0.00075,IF(C56="Рыба, жиры, креветки, субпродукты, консервы",0.00075,IF(C56="Мед",0.00075,)))))))))))))))))</f>
        <v>7.5000000000000002E-4</v>
      </c>
      <c r="Q56" s="208" t="str">
        <f>IF(E56&lt;=O56,"не обнаружено",IF(E56&gt;=P56,"выше диапазона",E56))</f>
        <v>не обнаружено</v>
      </c>
      <c r="R56" s="209"/>
      <c r="S56" s="203" t="s">
        <v>42</v>
      </c>
      <c r="T56" s="193" t="str">
        <f t="shared" ref="T56" si="89">IF(OR(Q56="не обнаружено",Q56="выше диапазона"),"",N56)</f>
        <v/>
      </c>
      <c r="U56" s="199"/>
      <c r="V56" s="122"/>
      <c r="W56" s="122"/>
      <c r="X56" s="97"/>
      <c r="Z56" s="97"/>
      <c r="AA56" s="97"/>
    </row>
    <row r="57" spans="1:27" s="123" customFormat="1" ht="15" customHeight="1">
      <c r="A57" s="212"/>
      <c r="B57" s="213"/>
      <c r="C57" s="192"/>
      <c r="D57" s="135">
        <f>Продоскрин_Хлорамфеникол!$K$51</f>
        <v>3.421662135874419E-6</v>
      </c>
      <c r="E57" s="206"/>
      <c r="F57" s="201"/>
      <c r="G57" s="207"/>
      <c r="H57" s="207"/>
      <c r="I57" s="205"/>
      <c r="J57" s="201"/>
      <c r="K57" s="202"/>
      <c r="L57" s="205"/>
      <c r="M57" s="201"/>
      <c r="N57" s="200"/>
      <c r="O57" s="201"/>
      <c r="P57" s="202"/>
      <c r="Q57" s="210"/>
      <c r="R57" s="211"/>
      <c r="S57" s="204"/>
      <c r="T57" s="194"/>
      <c r="U57" s="199"/>
      <c r="V57" s="122"/>
      <c r="W57" s="122"/>
      <c r="X57" s="97"/>
      <c r="Z57" s="97"/>
      <c r="AA57" s="97"/>
    </row>
    <row r="58" spans="1:27" s="123" customFormat="1" ht="15" customHeight="1">
      <c r="A58" s="212">
        <v>12</v>
      </c>
      <c r="B58" s="213">
        <f>Продоскрин_Хлорамфеникол!B52</f>
        <v>0</v>
      </c>
      <c r="C58" s="191" t="s">
        <v>78</v>
      </c>
      <c r="D58" s="135">
        <f>Продоскрин_Хлорамфеникол!$K$52</f>
        <v>3.4290586404629236E-6</v>
      </c>
      <c r="E58" s="206">
        <f t="shared" ref="E58" si="90">(D58+D59)/2</f>
        <v>3.4970111156494408E-6</v>
      </c>
      <c r="F58" s="201">
        <f t="shared" ref="F58" si="91">IF(C58="Мед",9,13)</f>
        <v>13</v>
      </c>
      <c r="G58" s="207">
        <f>IF(R58=O58,"0",IF(R58=P58,"0",(0.01*F58*E58)))</f>
        <v>4.546114450344273E-7</v>
      </c>
      <c r="H58" s="207">
        <f>IF(R58=O58,"0",IF(R58=P58,"0",(ABS(D58-D59))))</f>
        <v>1.3590495037303395E-7</v>
      </c>
      <c r="I58" s="205" t="str">
        <f t="shared" ref="I58" si="92">IF(R58=O58," ",IF(R58=P58," ",IF(H58&lt;G58,"приемлемо","неприемлемо")))</f>
        <v>приемлемо</v>
      </c>
      <c r="J58" s="201">
        <f t="shared" ref="J58" si="93">IF(C58="Мед",10,19)</f>
        <v>19</v>
      </c>
      <c r="K58" s="202">
        <f>IF(R58=O58,"0",IF(R58=P58,"0",(0.01*J58*E58)))</f>
        <v>6.6443211197339381E-7</v>
      </c>
      <c r="L58" s="205" t="str">
        <f t="shared" ref="L58" si="94">IF(R58=O58," ",IF(R58=P58," ",IF(H58&lt;K58,"приемлемо","неприемлемо")))</f>
        <v>приемлемо</v>
      </c>
      <c r="M58" s="201">
        <f t="shared" ref="M58" si="95">IF(C58="Мед",12,20)</f>
        <v>20</v>
      </c>
      <c r="N58" s="200">
        <f>IF(R58=O58,"0",IF(R58=P58,"0",(0.01*M58*E58)))</f>
        <v>6.9940222312988821E-7</v>
      </c>
      <c r="O58" s="201">
        <f t="shared" ref="O58" si="96">IF(C58="Молоко, сухое молоко, смеси (метод экстракции)",0.00001,IF(C58="Молоко, молочные смеси (прямой метод)",0.000025,IF(C58="Сгущенное молоко",0.00002,IF(C58="Масло 50%",0.00013,IF(C58="Масло 65, 67%",0.00013,IF(C58="Масло 70%",0.00013,IF(C58="Масло 72,5, 75, 78%",0.00013,IF(C58="Масло 82,5, 84%",0.00013,IF(C58="Творог",0.0001,IF(C58="Сыр",0.000025,IF(C58="Яйца, яичный порошок",0.00005,IF(C58="Мороженое, коктейли",0.00001,IF(C58="Йогурт с наполнителями",0.0001,IF(C58="Йогурт, сыворотка, кисломол. продукты",0.00002,IF(C58="Мясо, готовые мясные продукты",0.000013,IF(C58="Рыба, жиры, креветки, субпродукты, консервы",0.000013,IF(C58="Мед",0.000075,)))))))))))))))))</f>
        <v>1.2999999999999999E-5</v>
      </c>
      <c r="P58" s="202">
        <f t="shared" ref="P58" si="97">IF(C58="Молоко, сухое молоко, смеси (метод экстракции)",0.00015,IF(C58="Молоко, молочные смеси (прямой метод)",0.00075,IF(C58="Сгущенное молоко",0.0003,IF(C58="Масло 50%",0.005025,IF(C58="Масло 65, 67%",0.005025,IF(C58="Масло 70%",0.005025,IF(C58="Масло 72,5, 75, 78%",0.005025,IF(C58="Масло 82,5, 84%",0.005025,IF(C58="Творог",0.0015,IF(C58="Сыр",0.00075,IF(C58="Яйца, яичный порошок",0.00075,IF(C58="Мороженое, коктейли",0.0003,IF(C58="Йогурт с наполнителями",0.00075,IF(C58="Йогурт, сыворотка, кисломол. продукты",0.00075,IF(C58="Мясо, готовые мясные продукты",0.00075,IF(C58="Рыба, жиры, креветки, субпродукты, консервы",0.00075,IF(C58="Мед",0.00075,)))))))))))))))))</f>
        <v>7.5000000000000002E-4</v>
      </c>
      <c r="Q58" s="208" t="str">
        <f>IF(E58&lt;=O58,"не обнаружено",IF(E58&gt;=P58,"выше диапазона",E58))</f>
        <v>не обнаружено</v>
      </c>
      <c r="R58" s="209"/>
      <c r="S58" s="203" t="s">
        <v>42</v>
      </c>
      <c r="T58" s="193" t="str">
        <f t="shared" ref="T58" si="98">IF(OR(Q58="не обнаружено",Q58="выше диапазона"),"",N58)</f>
        <v/>
      </c>
      <c r="U58" s="199"/>
      <c r="V58" s="122"/>
      <c r="W58" s="122"/>
      <c r="X58" s="97"/>
      <c r="Z58" s="97"/>
      <c r="AA58" s="97"/>
    </row>
    <row r="59" spans="1:27" s="123" customFormat="1" ht="15" customHeight="1">
      <c r="A59" s="212"/>
      <c r="B59" s="213"/>
      <c r="C59" s="192"/>
      <c r="D59" s="135">
        <f>Продоскрин_Хлорамфеникол!$K$53</f>
        <v>3.5649635908359576E-6</v>
      </c>
      <c r="E59" s="206"/>
      <c r="F59" s="201"/>
      <c r="G59" s="207"/>
      <c r="H59" s="207"/>
      <c r="I59" s="205"/>
      <c r="J59" s="201"/>
      <c r="K59" s="202"/>
      <c r="L59" s="205"/>
      <c r="M59" s="201"/>
      <c r="N59" s="200"/>
      <c r="O59" s="201"/>
      <c r="P59" s="202"/>
      <c r="Q59" s="210"/>
      <c r="R59" s="211"/>
      <c r="S59" s="204"/>
      <c r="T59" s="194"/>
      <c r="U59" s="199"/>
      <c r="V59" s="122"/>
      <c r="W59" s="122"/>
      <c r="X59" s="97"/>
      <c r="Z59" s="97"/>
      <c r="AA59" s="97"/>
    </row>
    <row r="60" spans="1:27" s="123" customFormat="1" ht="15" customHeight="1">
      <c r="A60" s="212">
        <v>13</v>
      </c>
      <c r="B60" s="213">
        <f>Продоскрин_Хлорамфеникол!B54</f>
        <v>0</v>
      </c>
      <c r="C60" s="191" t="s">
        <v>78</v>
      </c>
      <c r="D60" s="135">
        <f>Продоскрин_Хлорамфеникол!$K$54</f>
        <v>5.4315500739668113E-6</v>
      </c>
      <c r="E60" s="206">
        <f t="shared" ref="E60" si="99">(D60+D61)/2</f>
        <v>5.6447548416275063E-6</v>
      </c>
      <c r="F60" s="201">
        <f t="shared" ref="F60" si="100">IF(C60="Мед",9,13)</f>
        <v>13</v>
      </c>
      <c r="G60" s="207">
        <f>IF(R60=O60,"0",IF(R60=P60,"0",(0.01*F60*E60)))</f>
        <v>7.3381812941157583E-7</v>
      </c>
      <c r="H60" s="207">
        <f>IF(R60=O60,"0",IF(R60=P60,"0",(ABS(D60-D61))))</f>
        <v>4.2640953532138995E-7</v>
      </c>
      <c r="I60" s="205" t="str">
        <f t="shared" ref="I60" si="101">IF(R60=O60," ",IF(R60=P60," ",IF(H60&lt;G60,"приемлемо","неприемлемо")))</f>
        <v>приемлемо</v>
      </c>
      <c r="J60" s="201">
        <f t="shared" ref="J60" si="102">IF(C60="Мед",10,19)</f>
        <v>19</v>
      </c>
      <c r="K60" s="202">
        <f>IF(R60=O60,"0",IF(R60=P60,"0",(0.01*J60*E60)))</f>
        <v>1.0725034199092263E-6</v>
      </c>
      <c r="L60" s="205" t="str">
        <f t="shared" ref="L60" si="103">IF(R60=O60," ",IF(R60=P60," ",IF(H60&lt;K60,"приемлемо","неприемлемо")))</f>
        <v>приемлемо</v>
      </c>
      <c r="M60" s="201">
        <f t="shared" ref="M60" si="104">IF(C60="Мед",12,20)</f>
        <v>20</v>
      </c>
      <c r="N60" s="200">
        <f>IF(R60=O60,"0",IF(R60=P60,"0",(0.01*M60*E60)))</f>
        <v>1.1289509683255013E-6</v>
      </c>
      <c r="O60" s="201">
        <f t="shared" ref="O60" si="105">IF(C60="Молоко, сухое молоко, смеси (метод экстракции)",0.00001,IF(C60="Молоко, молочные смеси (прямой метод)",0.000025,IF(C60="Сгущенное молоко",0.00002,IF(C60="Масло 50%",0.00013,IF(C60="Масло 65, 67%",0.00013,IF(C60="Масло 70%",0.00013,IF(C60="Масло 72,5, 75, 78%",0.00013,IF(C60="Масло 82,5, 84%",0.00013,IF(C60="Творог",0.0001,IF(C60="Сыр",0.000025,IF(C60="Яйца, яичный порошок",0.00005,IF(C60="Мороженое, коктейли",0.00001,IF(C60="Йогурт с наполнителями",0.0001,IF(C60="Йогурт, сыворотка, кисломол. продукты",0.00002,IF(C60="Мясо, готовые мясные продукты",0.000013,IF(C60="Рыба, жиры, креветки, субпродукты, консервы",0.000013,IF(C60="Мед",0.000075,)))))))))))))))))</f>
        <v>1.2999999999999999E-5</v>
      </c>
      <c r="P60" s="202">
        <f t="shared" ref="P60" si="106">IF(C60="Молоко, сухое молоко, смеси (метод экстракции)",0.00015,IF(C60="Молоко, молочные смеси (прямой метод)",0.00075,IF(C60="Сгущенное молоко",0.0003,IF(C60="Масло 50%",0.005025,IF(C60="Масло 65, 67%",0.005025,IF(C60="Масло 70%",0.005025,IF(C60="Масло 72,5, 75, 78%",0.005025,IF(C60="Масло 82,5, 84%",0.005025,IF(C60="Творог",0.0015,IF(C60="Сыр",0.00075,IF(C60="Яйца, яичный порошок",0.00075,IF(C60="Мороженое, коктейли",0.0003,IF(C60="Йогурт с наполнителями",0.00075,IF(C60="Йогурт, сыворотка, кисломол. продукты",0.00075,IF(C60="Мясо, готовые мясные продукты",0.00075,IF(C60="Рыба, жиры, креветки, субпродукты, консервы",0.00075,IF(C60="Мед",0.00075,)))))))))))))))))</f>
        <v>7.5000000000000002E-4</v>
      </c>
      <c r="Q60" s="208" t="str">
        <f>IF(E60&lt;=O60,"не обнаружено",IF(E60&gt;=P60,"выше диапазона",E60))</f>
        <v>не обнаружено</v>
      </c>
      <c r="R60" s="209"/>
      <c r="S60" s="203" t="s">
        <v>42</v>
      </c>
      <c r="T60" s="193" t="str">
        <f t="shared" ref="T60" si="107">IF(OR(Q60="не обнаружено",Q60="выше диапазона"),"",N60)</f>
        <v/>
      </c>
      <c r="U60" s="199"/>
      <c r="V60" s="122"/>
      <c r="W60" s="122"/>
      <c r="X60" s="97"/>
      <c r="Z60" s="97"/>
      <c r="AA60" s="97"/>
    </row>
    <row r="61" spans="1:27" s="123" customFormat="1" ht="15" customHeight="1">
      <c r="A61" s="212"/>
      <c r="B61" s="213"/>
      <c r="C61" s="192"/>
      <c r="D61" s="135">
        <f>Продоскрин_Хлорамфеникол!$K$55</f>
        <v>5.8579596092882013E-6</v>
      </c>
      <c r="E61" s="206"/>
      <c r="F61" s="201"/>
      <c r="G61" s="207"/>
      <c r="H61" s="207"/>
      <c r="I61" s="205"/>
      <c r="J61" s="201"/>
      <c r="K61" s="202"/>
      <c r="L61" s="205"/>
      <c r="M61" s="201"/>
      <c r="N61" s="200"/>
      <c r="O61" s="201"/>
      <c r="P61" s="202"/>
      <c r="Q61" s="210"/>
      <c r="R61" s="211"/>
      <c r="S61" s="204"/>
      <c r="T61" s="194"/>
      <c r="U61" s="199"/>
      <c r="V61" s="122"/>
      <c r="W61" s="122"/>
      <c r="X61" s="97"/>
      <c r="Z61" s="97"/>
      <c r="AA61" s="97"/>
    </row>
    <row r="62" spans="1:27" s="123" customFormat="1" ht="15" customHeight="1">
      <c r="A62" s="212">
        <v>14</v>
      </c>
      <c r="B62" s="213">
        <f>Продоскрин_Хлорамфеникол!B56</f>
        <v>0</v>
      </c>
      <c r="C62" s="191" t="s">
        <v>78</v>
      </c>
      <c r="D62" s="135">
        <f>Продоскрин_Хлорамфеникол!$K$56</f>
        <v>3.0781197017277817E-6</v>
      </c>
      <c r="E62" s="206">
        <f t="shared" ref="E62" si="108">(D62+D63)/2</f>
        <v>3.2610096761688655E-6</v>
      </c>
      <c r="F62" s="201">
        <f t="shared" ref="F62" si="109">IF(C62="Мед",9,13)</f>
        <v>13</v>
      </c>
      <c r="G62" s="207">
        <f>IF(R62=O62,"0",IF(R62=P62,"0",(0.01*F62*E62)))</f>
        <v>4.2393125790195252E-7</v>
      </c>
      <c r="H62" s="207">
        <f>IF(R62=O62,"0",IF(R62=P62,"0",(ABS(D62-D63))))</f>
        <v>3.6577994888216751E-7</v>
      </c>
      <c r="I62" s="205" t="str">
        <f t="shared" ref="I62" si="110">IF(R62=O62," ",IF(R62=P62," ",IF(H62&lt;G62,"приемлемо","неприемлемо")))</f>
        <v>приемлемо</v>
      </c>
      <c r="J62" s="201">
        <f t="shared" ref="J62" si="111">IF(C62="Мед",10,19)</f>
        <v>19</v>
      </c>
      <c r="K62" s="202">
        <f>IF(R62=O62,"0",IF(R62=P62,"0",(0.01*J62*E62)))</f>
        <v>6.195918384720845E-7</v>
      </c>
      <c r="L62" s="205" t="str">
        <f t="shared" ref="L62" si="112">IF(R62=O62," ",IF(R62=P62," ",IF(H62&lt;K62,"приемлемо","неприемлемо")))</f>
        <v>приемлемо</v>
      </c>
      <c r="M62" s="201">
        <f t="shared" ref="M62" si="113">IF(C62="Мед",12,20)</f>
        <v>20</v>
      </c>
      <c r="N62" s="200">
        <f>IF(R62=O62,"0",IF(R62=P62,"0",(0.01*M62*E62)))</f>
        <v>6.5220193523377316E-7</v>
      </c>
      <c r="O62" s="201">
        <f t="shared" ref="O62" si="114">IF(C62="Молоко, сухое молоко, смеси (метод экстракции)",0.00001,IF(C62="Молоко, молочные смеси (прямой метод)",0.000025,IF(C62="Сгущенное молоко",0.00002,IF(C62="Масло 50%",0.00013,IF(C62="Масло 65, 67%",0.00013,IF(C62="Масло 70%",0.00013,IF(C62="Масло 72,5, 75, 78%",0.00013,IF(C62="Масло 82,5, 84%",0.00013,IF(C62="Творог",0.0001,IF(C62="Сыр",0.000025,IF(C62="Яйца, яичный порошок",0.00005,IF(C62="Мороженое, коктейли",0.00001,IF(C62="Йогурт с наполнителями",0.0001,IF(C62="Йогурт, сыворотка, кисломол. продукты",0.00002,IF(C62="Мясо, готовые мясные продукты",0.000013,IF(C62="Рыба, жиры, креветки, субпродукты, консервы",0.000013,IF(C62="Мед",0.000075,)))))))))))))))))</f>
        <v>1.2999999999999999E-5</v>
      </c>
      <c r="P62" s="202">
        <f t="shared" ref="P62" si="115">IF(C62="Молоко, сухое молоко, смеси (метод экстракции)",0.00015,IF(C62="Молоко, молочные смеси (прямой метод)",0.00075,IF(C62="Сгущенное молоко",0.0003,IF(C62="Масло 50%",0.005025,IF(C62="Масло 65, 67%",0.005025,IF(C62="Масло 70%",0.005025,IF(C62="Масло 72,5, 75, 78%",0.005025,IF(C62="Масло 82,5, 84%",0.005025,IF(C62="Творог",0.0015,IF(C62="Сыр",0.00075,IF(C62="Яйца, яичный порошок",0.00075,IF(C62="Мороженое, коктейли",0.0003,IF(C62="Йогурт с наполнителями",0.00075,IF(C62="Йогурт, сыворотка, кисломол. продукты",0.00075,IF(C62="Мясо, готовые мясные продукты",0.00075,IF(C62="Рыба, жиры, креветки, субпродукты, консервы",0.00075,IF(C62="Мед",0.00075,)))))))))))))))))</f>
        <v>7.5000000000000002E-4</v>
      </c>
      <c r="Q62" s="208" t="str">
        <f>IF(E62&lt;=O62,"не обнаружено",IF(E62&gt;=P62,"выше диапазона",E62))</f>
        <v>не обнаружено</v>
      </c>
      <c r="R62" s="209"/>
      <c r="S62" s="203" t="s">
        <v>42</v>
      </c>
      <c r="T62" s="193" t="str">
        <f t="shared" ref="T62" si="116">IF(OR(Q62="не обнаружено",Q62="выше диапазона"),"",N62)</f>
        <v/>
      </c>
      <c r="U62" s="199"/>
      <c r="V62" s="122"/>
      <c r="W62" s="122"/>
      <c r="X62" s="97"/>
      <c r="Z62" s="97"/>
      <c r="AA62" s="97"/>
    </row>
    <row r="63" spans="1:27" s="123" customFormat="1" ht="15" customHeight="1">
      <c r="A63" s="212"/>
      <c r="B63" s="213"/>
      <c r="C63" s="192"/>
      <c r="D63" s="135">
        <f>Продоскрин_Хлорамфеникол!$K$57</f>
        <v>3.4438996506099492E-6</v>
      </c>
      <c r="E63" s="206"/>
      <c r="F63" s="201"/>
      <c r="G63" s="207"/>
      <c r="H63" s="207"/>
      <c r="I63" s="205"/>
      <c r="J63" s="201"/>
      <c r="K63" s="202"/>
      <c r="L63" s="205"/>
      <c r="M63" s="201"/>
      <c r="N63" s="200"/>
      <c r="O63" s="201"/>
      <c r="P63" s="202"/>
      <c r="Q63" s="210"/>
      <c r="R63" s="211"/>
      <c r="S63" s="204"/>
      <c r="T63" s="194"/>
      <c r="U63" s="199"/>
      <c r="V63" s="122"/>
      <c r="W63" s="122"/>
      <c r="X63" s="97"/>
      <c r="Z63" s="97"/>
      <c r="AA63" s="97"/>
    </row>
    <row r="64" spans="1:27" s="123" customFormat="1" ht="15" customHeight="1">
      <c r="A64" s="212">
        <v>15</v>
      </c>
      <c r="B64" s="213">
        <f>Продоскрин_Хлорамфеникол!B58</f>
        <v>0</v>
      </c>
      <c r="C64" s="191" t="s">
        <v>78</v>
      </c>
      <c r="D64" s="135">
        <f>Продоскрин_Хлорамфеникол!$K$58</f>
        <v>3.031942687412711E-6</v>
      </c>
      <c r="E64" s="206">
        <f t="shared" ref="E64" si="117">(D64+D65)/2</f>
        <v>3.0751010197687146E-6</v>
      </c>
      <c r="F64" s="201">
        <f t="shared" ref="F64" si="118">IF(C64="Мед",9,13)</f>
        <v>13</v>
      </c>
      <c r="G64" s="207">
        <f>IF(R64=O64,"0",IF(R64=P64,"0",(0.01*F64*E64)))</f>
        <v>3.997631325699329E-7</v>
      </c>
      <c r="H64" s="207">
        <f>IF(R64=O64,"0",IF(R64=P64,"0",(ABS(D64-D65))))</f>
        <v>8.631666471200723E-8</v>
      </c>
      <c r="I64" s="205" t="str">
        <f t="shared" ref="I64" si="119">IF(R64=O64," ",IF(R64=P64," ",IF(H64&lt;G64,"приемлемо","неприемлемо")))</f>
        <v>приемлемо</v>
      </c>
      <c r="J64" s="201">
        <f t="shared" ref="J64" si="120">IF(C64="Мед",10,19)</f>
        <v>19</v>
      </c>
      <c r="K64" s="202">
        <f>IF(R64=O64,"0",IF(R64=P64,"0",(0.01*J64*E64)))</f>
        <v>5.842691937560558E-7</v>
      </c>
      <c r="L64" s="205" t="str">
        <f t="shared" ref="L64" si="121">IF(R64=O64," ",IF(R64=P64," ",IF(H64&lt;K64,"приемлемо","неприемлемо")))</f>
        <v>приемлемо</v>
      </c>
      <c r="M64" s="201">
        <f t="shared" ref="M64" si="122">IF(C64="Мед",12,20)</f>
        <v>20</v>
      </c>
      <c r="N64" s="200">
        <f>IF(R64=O64,"0",IF(R64=P64,"0",(0.01*M64*E64)))</f>
        <v>6.1502020395374296E-7</v>
      </c>
      <c r="O64" s="201">
        <f t="shared" ref="O64" si="123">IF(C64="Молоко, сухое молоко, смеси (метод экстракции)",0.00001,IF(C64="Молоко, молочные смеси (прямой метод)",0.000025,IF(C64="Сгущенное молоко",0.00002,IF(C64="Масло 50%",0.00013,IF(C64="Масло 65, 67%",0.00013,IF(C64="Масло 70%",0.00013,IF(C64="Масло 72,5, 75, 78%",0.00013,IF(C64="Масло 82,5, 84%",0.00013,IF(C64="Творог",0.0001,IF(C64="Сыр",0.000025,IF(C64="Яйца, яичный порошок",0.00005,IF(C64="Мороженое, коктейли",0.00001,IF(C64="Йогурт с наполнителями",0.0001,IF(C64="Йогурт, сыворотка, кисломол. продукты",0.00002,IF(C64="Мясо, готовые мясные продукты",0.000013,IF(C64="Рыба, жиры, креветки, субпродукты, консервы",0.000013,IF(C64="Мед",0.000075,)))))))))))))))))</f>
        <v>1.2999999999999999E-5</v>
      </c>
      <c r="P64" s="202">
        <f t="shared" ref="P64" si="124">IF(C64="Молоко, сухое молоко, смеси (метод экстракции)",0.00015,IF(C64="Молоко, молочные смеси (прямой метод)",0.00075,IF(C64="Сгущенное молоко",0.0003,IF(C64="Масло 50%",0.005025,IF(C64="Масло 65, 67%",0.005025,IF(C64="Масло 70%",0.005025,IF(C64="Масло 72,5, 75, 78%",0.005025,IF(C64="Масло 82,5, 84%",0.005025,IF(C64="Творог",0.0015,IF(C64="Сыр",0.00075,IF(C64="Яйца, яичный порошок",0.00075,IF(C64="Мороженое, коктейли",0.0003,IF(C64="Йогурт с наполнителями",0.00075,IF(C64="Йогурт, сыворотка, кисломол. продукты",0.00075,IF(C64="Мясо, готовые мясные продукты",0.00075,IF(C64="Рыба, жиры, креветки, субпродукты, консервы",0.00075,IF(C64="Мед",0.00075,)))))))))))))))))</f>
        <v>7.5000000000000002E-4</v>
      </c>
      <c r="Q64" s="208" t="str">
        <f>IF(E64&lt;=O64,"не обнаружено",IF(E64&gt;=P64,"выше диапазона",E64))</f>
        <v>не обнаружено</v>
      </c>
      <c r="R64" s="209"/>
      <c r="S64" s="203" t="s">
        <v>42</v>
      </c>
      <c r="T64" s="193" t="str">
        <f t="shared" ref="T64" si="125">IF(OR(Q64="не обнаружено",Q64="выше диапазона"),"",N64)</f>
        <v/>
      </c>
      <c r="U64" s="199"/>
      <c r="V64" s="122"/>
      <c r="W64" s="122"/>
      <c r="X64" s="97"/>
      <c r="Z64" s="97"/>
      <c r="AA64" s="97"/>
    </row>
    <row r="65" spans="1:27" s="123" customFormat="1" ht="15" customHeight="1">
      <c r="A65" s="212"/>
      <c r="B65" s="213"/>
      <c r="C65" s="192"/>
      <c r="D65" s="135">
        <f>Продоскрин_Хлорамфеникол!$K$59</f>
        <v>3.1182593521247182E-6</v>
      </c>
      <c r="E65" s="206"/>
      <c r="F65" s="201"/>
      <c r="G65" s="207"/>
      <c r="H65" s="207"/>
      <c r="I65" s="205"/>
      <c r="J65" s="201"/>
      <c r="K65" s="202"/>
      <c r="L65" s="205"/>
      <c r="M65" s="201"/>
      <c r="N65" s="200"/>
      <c r="O65" s="201"/>
      <c r="P65" s="202"/>
      <c r="Q65" s="210"/>
      <c r="R65" s="211"/>
      <c r="S65" s="204"/>
      <c r="T65" s="194"/>
      <c r="U65" s="199"/>
      <c r="V65" s="122"/>
      <c r="W65" s="122"/>
      <c r="X65" s="97"/>
      <c r="Z65" s="97"/>
      <c r="AA65" s="97"/>
    </row>
    <row r="66" spans="1:27" s="123" customFormat="1" ht="15" customHeight="1">
      <c r="A66" s="212">
        <v>16</v>
      </c>
      <c r="B66" s="213">
        <f>Продоскрин_Хлорамфеникол!B60</f>
        <v>0</v>
      </c>
      <c r="C66" s="191" t="s">
        <v>78</v>
      </c>
      <c r="D66" s="135">
        <f>Продоскрин_Хлорамфеникол!$K$60</f>
        <v>6.2906189920506338E-6</v>
      </c>
      <c r="E66" s="206">
        <f t="shared" ref="E66" si="126">(D66+D67)/2</f>
        <v>6.3592754182193127E-6</v>
      </c>
      <c r="F66" s="201">
        <f t="shared" ref="F66" si="127">IF(C66="Мед",9,13)</f>
        <v>13</v>
      </c>
      <c r="G66" s="207">
        <f>IF(R66=O66,"0",IF(R66=P66,"0",(0.01*F66*E66)))</f>
        <v>8.2670580436851073E-7</v>
      </c>
      <c r="H66" s="207">
        <f>IF(R66=O66,"0",IF(R66=P66,"0",(ABS(D66-D67))))</f>
        <v>1.3731285233735795E-7</v>
      </c>
      <c r="I66" s="205" t="str">
        <f t="shared" ref="I66" si="128">IF(R66=O66," ",IF(R66=P66," ",IF(H66&lt;G66,"приемлемо","неприемлемо")))</f>
        <v>приемлемо</v>
      </c>
      <c r="J66" s="201">
        <f t="shared" ref="J66" si="129">IF(C66="Мед",10,19)</f>
        <v>19</v>
      </c>
      <c r="K66" s="202">
        <f>IF(R66=O66,"0",IF(R66=P66,"0",(0.01*J66*E66)))</f>
        <v>1.2082623294616694E-6</v>
      </c>
      <c r="L66" s="205" t="str">
        <f t="shared" ref="L66" si="130">IF(R66=O66," ",IF(R66=P66," ",IF(H66&lt;K66,"приемлемо","неприемлемо")))</f>
        <v>приемлемо</v>
      </c>
      <c r="M66" s="201">
        <f t="shared" ref="M66" si="131">IF(C66="Мед",12,20)</f>
        <v>20</v>
      </c>
      <c r="N66" s="200">
        <f>IF(R66=O66,"0",IF(R66=P66,"0",(0.01*M66*E66)))</f>
        <v>1.2718550836438626E-6</v>
      </c>
      <c r="O66" s="201">
        <f t="shared" ref="O66" si="132">IF(C66="Молоко, сухое молоко, смеси (метод экстракции)",0.00001,IF(C66="Молоко, молочные смеси (прямой метод)",0.000025,IF(C66="Сгущенное молоко",0.00002,IF(C66="Масло 50%",0.00013,IF(C66="Масло 65, 67%",0.00013,IF(C66="Масло 70%",0.00013,IF(C66="Масло 72,5, 75, 78%",0.00013,IF(C66="Масло 82,5, 84%",0.00013,IF(C66="Творог",0.0001,IF(C66="Сыр",0.000025,IF(C66="Яйца, яичный порошок",0.00005,IF(C66="Мороженое, коктейли",0.00001,IF(C66="Йогурт с наполнителями",0.0001,IF(C66="Йогурт, сыворотка, кисломол. продукты",0.00002,IF(C66="Мясо, готовые мясные продукты",0.000013,IF(C66="Рыба, жиры, креветки, субпродукты, консервы",0.000013,IF(C66="Мед",0.000075,)))))))))))))))))</f>
        <v>1.2999999999999999E-5</v>
      </c>
      <c r="P66" s="202">
        <f t="shared" ref="P66" si="133">IF(C66="Молоко, сухое молоко, смеси (метод экстракции)",0.00015,IF(C66="Молоко, молочные смеси (прямой метод)",0.00075,IF(C66="Сгущенное молоко",0.0003,IF(C66="Масло 50%",0.005025,IF(C66="Масло 65, 67%",0.005025,IF(C66="Масло 70%",0.005025,IF(C66="Масло 72,5, 75, 78%",0.005025,IF(C66="Масло 82,5, 84%",0.005025,IF(C66="Творог",0.0015,IF(C66="Сыр",0.00075,IF(C66="Яйца, яичный порошок",0.00075,IF(C66="Мороженое, коктейли",0.0003,IF(C66="Йогурт с наполнителями",0.00075,IF(C66="Йогурт, сыворотка, кисломол. продукты",0.00075,IF(C66="Мясо, готовые мясные продукты",0.00075,IF(C66="Рыба, жиры, креветки, субпродукты, консервы",0.00075,IF(C66="Мед",0.00075,)))))))))))))))))</f>
        <v>7.5000000000000002E-4</v>
      </c>
      <c r="Q66" s="208" t="str">
        <f>IF(E66&lt;=O66,"не обнаружено",IF(E66&gt;=P66,"выше диапазона",E66))</f>
        <v>не обнаружено</v>
      </c>
      <c r="R66" s="209"/>
      <c r="S66" s="203" t="s">
        <v>42</v>
      </c>
      <c r="T66" s="193" t="str">
        <f t="shared" ref="T66" si="134">IF(OR(Q66="не обнаружено",Q66="выше диапазона"),"",N66)</f>
        <v/>
      </c>
      <c r="U66" s="199"/>
      <c r="V66" s="122"/>
      <c r="W66" s="122"/>
      <c r="X66" s="97"/>
      <c r="Z66" s="97"/>
      <c r="AA66" s="97"/>
    </row>
    <row r="67" spans="1:27" s="123" customFormat="1" ht="15" customHeight="1">
      <c r="A67" s="212"/>
      <c r="B67" s="213"/>
      <c r="C67" s="192"/>
      <c r="D67" s="135">
        <f>Продоскрин_Хлорамфеникол!$K$61</f>
        <v>6.4279318443879917E-6</v>
      </c>
      <c r="E67" s="206"/>
      <c r="F67" s="201"/>
      <c r="G67" s="207"/>
      <c r="H67" s="207"/>
      <c r="I67" s="205"/>
      <c r="J67" s="201"/>
      <c r="K67" s="202"/>
      <c r="L67" s="205"/>
      <c r="M67" s="201"/>
      <c r="N67" s="200"/>
      <c r="O67" s="201"/>
      <c r="P67" s="202"/>
      <c r="Q67" s="210"/>
      <c r="R67" s="211"/>
      <c r="S67" s="204"/>
      <c r="T67" s="194"/>
      <c r="U67" s="199"/>
      <c r="V67" s="122"/>
      <c r="W67" s="122"/>
      <c r="X67" s="97"/>
      <c r="Z67" s="97"/>
      <c r="AA67" s="97"/>
    </row>
    <row r="68" spans="1:27" s="123" customFormat="1" ht="15" customHeight="1">
      <c r="A68" s="212">
        <v>17</v>
      </c>
      <c r="B68" s="213">
        <f>Продоскрин_Хлорамфеникол!B62</f>
        <v>0</v>
      </c>
      <c r="C68" s="191" t="s">
        <v>78</v>
      </c>
      <c r="D68" s="135">
        <f>Продоскрин_Хлорамфеникол!$K$62</f>
        <v>4.2007515665935697E-6</v>
      </c>
      <c r="E68" s="206">
        <f t="shared" ref="E68" si="135">(D68+D69)/2</f>
        <v>4.3510167674760722E-6</v>
      </c>
      <c r="F68" s="201">
        <f t="shared" ref="F68" si="136">IF(C68="Мед",9,13)</f>
        <v>13</v>
      </c>
      <c r="G68" s="207">
        <f>IF(R68=O68,"0",IF(R68=P68,"0",(0.01*F68*E68)))</f>
        <v>5.6563217977188946E-7</v>
      </c>
      <c r="H68" s="207">
        <f>IF(R68=O68,"0",IF(R68=P68,"0",(ABS(D68-D69))))</f>
        <v>3.0053040176500583E-7</v>
      </c>
      <c r="I68" s="205" t="str">
        <f t="shared" ref="I68" si="137">IF(R68=O68," ",IF(R68=P68," ",IF(H68&lt;G68,"приемлемо","неприемлемо")))</f>
        <v>приемлемо</v>
      </c>
      <c r="J68" s="201">
        <f t="shared" ref="J68" si="138">IF(C68="Мед",10,19)</f>
        <v>19</v>
      </c>
      <c r="K68" s="202">
        <f>IF(R68=O68,"0",IF(R68=P68,"0",(0.01*J68*E68)))</f>
        <v>8.266931858204537E-7</v>
      </c>
      <c r="L68" s="205" t="str">
        <f t="shared" ref="L68" si="139">IF(R68=O68," ",IF(R68=P68," ",IF(H68&lt;K68,"приемлемо","неприемлемо")))</f>
        <v>приемлемо</v>
      </c>
      <c r="M68" s="201">
        <f t="shared" ref="M68" si="140">IF(C68="Мед",12,20)</f>
        <v>20</v>
      </c>
      <c r="N68" s="200">
        <f>IF(R68=O68,"0",IF(R68=P68,"0",(0.01*M68*E68)))</f>
        <v>8.7020335349521446E-7</v>
      </c>
      <c r="O68" s="201">
        <f t="shared" ref="O68" si="141">IF(C68="Молоко, сухое молоко, смеси (метод экстракции)",0.00001,IF(C68="Молоко, молочные смеси (прямой метод)",0.000025,IF(C68="Сгущенное молоко",0.00002,IF(C68="Масло 50%",0.00013,IF(C68="Масло 65, 67%",0.00013,IF(C68="Масло 70%",0.00013,IF(C68="Масло 72,5, 75, 78%",0.00013,IF(C68="Масло 82,5, 84%",0.00013,IF(C68="Творог",0.0001,IF(C68="Сыр",0.000025,IF(C68="Яйца, яичный порошок",0.00005,IF(C68="Мороженое, коктейли",0.00001,IF(C68="Йогурт с наполнителями",0.0001,IF(C68="Йогурт, сыворотка, кисломол. продукты",0.00002,IF(C68="Мясо, готовые мясные продукты",0.000013,IF(C68="Рыба, жиры, креветки, субпродукты, консервы",0.000013,IF(C68="Мед",0.000075,)))))))))))))))))</f>
        <v>1.2999999999999999E-5</v>
      </c>
      <c r="P68" s="202">
        <f t="shared" ref="P68" si="142">IF(C68="Молоко, сухое молоко, смеси (метод экстракции)",0.00015,IF(C68="Молоко, молочные смеси (прямой метод)",0.00075,IF(C68="Сгущенное молоко",0.0003,IF(C68="Масло 50%",0.005025,IF(C68="Масло 65, 67%",0.005025,IF(C68="Масло 70%",0.005025,IF(C68="Масло 72,5, 75, 78%",0.005025,IF(C68="Масло 82,5, 84%",0.005025,IF(C68="Творог",0.0015,IF(C68="Сыр",0.00075,IF(C68="Яйца, яичный порошок",0.00075,IF(C68="Мороженое, коктейли",0.0003,IF(C68="Йогурт с наполнителями",0.00075,IF(C68="Йогурт, сыворотка, кисломол. продукты",0.00075,IF(C68="Мясо, готовые мясные продукты",0.00075,IF(C68="Рыба, жиры, креветки, субпродукты, консервы",0.00075,IF(C68="Мед",0.00075,)))))))))))))))))</f>
        <v>7.5000000000000002E-4</v>
      </c>
      <c r="Q68" s="208" t="str">
        <f>IF(E68&lt;=O68,"не обнаружено",IF(E68&gt;=P68,"выше диапазона",E68))</f>
        <v>не обнаружено</v>
      </c>
      <c r="R68" s="209"/>
      <c r="S68" s="203" t="s">
        <v>42</v>
      </c>
      <c r="T68" s="193" t="str">
        <f t="shared" ref="T68" si="143">IF(OR(Q68="не обнаружено",Q68="выше диапазона"),"",N68)</f>
        <v/>
      </c>
      <c r="U68" s="199"/>
      <c r="V68" s="122"/>
      <c r="W68" s="122"/>
      <c r="X68" s="97"/>
      <c r="Z68" s="97"/>
      <c r="AA68" s="97"/>
    </row>
    <row r="69" spans="1:27" s="123" customFormat="1" ht="15" customHeight="1">
      <c r="A69" s="212"/>
      <c r="B69" s="213"/>
      <c r="C69" s="192"/>
      <c r="D69" s="135">
        <f>Продоскрин_Хлорамфеникол!$K$63</f>
        <v>4.5012819683585755E-6</v>
      </c>
      <c r="E69" s="206"/>
      <c r="F69" s="201"/>
      <c r="G69" s="207"/>
      <c r="H69" s="207"/>
      <c r="I69" s="205"/>
      <c r="J69" s="201"/>
      <c r="K69" s="202"/>
      <c r="L69" s="205"/>
      <c r="M69" s="201"/>
      <c r="N69" s="200"/>
      <c r="O69" s="201"/>
      <c r="P69" s="202"/>
      <c r="Q69" s="210"/>
      <c r="R69" s="211"/>
      <c r="S69" s="204"/>
      <c r="T69" s="194"/>
      <c r="U69" s="199"/>
      <c r="V69" s="122"/>
      <c r="W69" s="122"/>
      <c r="X69" s="97"/>
      <c r="Z69" s="97"/>
      <c r="AA69" s="97"/>
    </row>
    <row r="70" spans="1:27" s="123" customFormat="1" ht="15" customHeight="1">
      <c r="A70" s="212">
        <v>18</v>
      </c>
      <c r="B70" s="213">
        <f>Продоскрин_Хлорамфеникол!B64</f>
        <v>0</v>
      </c>
      <c r="C70" s="191" t="s">
        <v>78</v>
      </c>
      <c r="D70" s="135">
        <f>Продоскрин_Хлорамфеникол!$K$64</f>
        <v>3.8865711687640396E-6</v>
      </c>
      <c r="E70" s="206">
        <f t="shared" ref="E70" si="144">(D70+D71)/2</f>
        <v>3.8450588918828623E-6</v>
      </c>
      <c r="F70" s="201">
        <f t="shared" ref="F70" si="145">IF(C70="Мед",9,13)</f>
        <v>13</v>
      </c>
      <c r="G70" s="207">
        <f>IF(R70=O70,"0",IF(R70=P70,"0",(0.01*F70*E70)))</f>
        <v>4.9985765594477207E-7</v>
      </c>
      <c r="H70" s="207">
        <f>IF(R70=O70,"0",IF(R70=P70,"0",(ABS(D70-D71))))</f>
        <v>8.3024553762354121E-8</v>
      </c>
      <c r="I70" s="205" t="str">
        <f t="shared" ref="I70" si="146">IF(R70=O70," ",IF(R70=P70," ",IF(H70&lt;G70,"приемлемо","неприемлемо")))</f>
        <v>приемлемо</v>
      </c>
      <c r="J70" s="201">
        <f t="shared" ref="J70" si="147">IF(C70="Мед",10,19)</f>
        <v>19</v>
      </c>
      <c r="K70" s="202">
        <f>IF(R70=O70,"0",IF(R70=P70,"0",(0.01*J70*E70)))</f>
        <v>7.3056118945774388E-7</v>
      </c>
      <c r="L70" s="205" t="str">
        <f t="shared" ref="L70" si="148">IF(R70=O70," ",IF(R70=P70," ",IF(H70&lt;K70,"приемлемо","неприемлемо")))</f>
        <v>приемлемо</v>
      </c>
      <c r="M70" s="201">
        <f t="shared" ref="M70" si="149">IF(C70="Мед",12,20)</f>
        <v>20</v>
      </c>
      <c r="N70" s="200">
        <f>IF(R70=O70,"0",IF(R70=P70,"0",(0.01*M70*E70)))</f>
        <v>7.6901177837657255E-7</v>
      </c>
      <c r="O70" s="201">
        <f t="shared" ref="O70" si="150">IF(C70="Молоко, сухое молоко, смеси (метод экстракции)",0.00001,IF(C70="Молоко, молочные смеси (прямой метод)",0.000025,IF(C70="Сгущенное молоко",0.00002,IF(C70="Масло 50%",0.00013,IF(C70="Масло 65, 67%",0.00013,IF(C70="Масло 70%",0.00013,IF(C70="Масло 72,5, 75, 78%",0.00013,IF(C70="Масло 82,5, 84%",0.00013,IF(C70="Творог",0.0001,IF(C70="Сыр",0.000025,IF(C70="Яйца, яичный порошок",0.00005,IF(C70="Мороженое, коктейли",0.00001,IF(C70="Йогурт с наполнителями",0.0001,IF(C70="Йогурт, сыворотка, кисломол. продукты",0.00002,IF(C70="Мясо, готовые мясные продукты",0.000013,IF(C70="Рыба, жиры, креветки, субпродукты, консервы",0.000013,IF(C70="Мед",0.000075,)))))))))))))))))</f>
        <v>1.2999999999999999E-5</v>
      </c>
      <c r="P70" s="202">
        <f t="shared" ref="P70" si="151">IF(C70="Молоко, сухое молоко, смеси (метод экстракции)",0.00015,IF(C70="Молоко, молочные смеси (прямой метод)",0.00075,IF(C70="Сгущенное молоко",0.0003,IF(C70="Масло 50%",0.005025,IF(C70="Масло 65, 67%",0.005025,IF(C70="Масло 70%",0.005025,IF(C70="Масло 72,5, 75, 78%",0.005025,IF(C70="Масло 82,5, 84%",0.005025,IF(C70="Творог",0.0015,IF(C70="Сыр",0.00075,IF(C70="Яйца, яичный порошок",0.00075,IF(C70="Мороженое, коктейли",0.0003,IF(C70="Йогурт с наполнителями",0.00075,IF(C70="Йогурт, сыворотка, кисломол. продукты",0.00075,IF(C70="Мясо, готовые мясные продукты",0.00075,IF(C70="Рыба, жиры, креветки, субпродукты, консервы",0.00075,IF(C70="Мед",0.00075,)))))))))))))))))</f>
        <v>7.5000000000000002E-4</v>
      </c>
      <c r="Q70" s="208" t="str">
        <f>IF(E70&lt;=O70,"не обнаружено",IF(E70&gt;=P70,"выше диапазона",E70))</f>
        <v>не обнаружено</v>
      </c>
      <c r="R70" s="209"/>
      <c r="S70" s="203" t="s">
        <v>42</v>
      </c>
      <c r="T70" s="193" t="str">
        <f t="shared" ref="T70" si="152">IF(OR(Q70="не обнаружено",Q70="выше диапазона"),"",N70)</f>
        <v/>
      </c>
      <c r="U70" s="199"/>
      <c r="V70" s="122"/>
      <c r="W70" s="122"/>
      <c r="X70" s="97"/>
      <c r="Z70" s="97"/>
      <c r="AA70" s="97"/>
    </row>
    <row r="71" spans="1:27" s="123" customFormat="1" ht="15" customHeight="1">
      <c r="A71" s="212"/>
      <c r="B71" s="213"/>
      <c r="C71" s="192"/>
      <c r="D71" s="135">
        <f>Продоскрин_Хлорамфеникол!$K$65</f>
        <v>3.8035466150016855E-6</v>
      </c>
      <c r="E71" s="206"/>
      <c r="F71" s="201"/>
      <c r="G71" s="207"/>
      <c r="H71" s="207"/>
      <c r="I71" s="205"/>
      <c r="J71" s="201"/>
      <c r="K71" s="202"/>
      <c r="L71" s="205"/>
      <c r="M71" s="201"/>
      <c r="N71" s="200"/>
      <c r="O71" s="201"/>
      <c r="P71" s="202"/>
      <c r="Q71" s="210"/>
      <c r="R71" s="211"/>
      <c r="S71" s="204"/>
      <c r="T71" s="194"/>
      <c r="U71" s="199"/>
      <c r="V71" s="122"/>
      <c r="W71" s="122"/>
      <c r="X71" s="97"/>
      <c r="Z71" s="97"/>
      <c r="AA71" s="97"/>
    </row>
    <row r="72" spans="1:27" s="123" customFormat="1" ht="15" customHeight="1">
      <c r="A72" s="212">
        <v>19</v>
      </c>
      <c r="B72" s="213">
        <f>Продоскрин_Хлорамфеникол!B66</f>
        <v>0</v>
      </c>
      <c r="C72" s="191" t="s">
        <v>89</v>
      </c>
      <c r="D72" s="135">
        <f>Продоскрин_Хлорамфеникол!$K$66</f>
        <v>3.0714801749990398E-6</v>
      </c>
      <c r="E72" s="206">
        <f t="shared" ref="E72" si="153">(D72+D73)/2</f>
        <v>3.1496780916367049E-6</v>
      </c>
      <c r="F72" s="201">
        <f t="shared" ref="F72" si="154">IF(C72="Мед",9,13)</f>
        <v>13</v>
      </c>
      <c r="G72" s="207">
        <f>IF(R72=O72,"0",IF(R72=P72,"0",(0.01*F72*E72)))</f>
        <v>4.0945815191277163E-7</v>
      </c>
      <c r="H72" s="207">
        <f>IF(R72=O72,"0",IF(R72=P72,"0",(ABS(D72-D73))))</f>
        <v>1.5639583327533009E-7</v>
      </c>
      <c r="I72" s="205" t="str">
        <f t="shared" ref="I72" si="155">IF(R72=O72," ",IF(R72=P72," ",IF(H72&lt;G72,"приемлемо","неприемлемо")))</f>
        <v>приемлемо</v>
      </c>
      <c r="J72" s="201">
        <f t="shared" ref="J72" si="156">IF(C72="Мед",10,19)</f>
        <v>19</v>
      </c>
      <c r="K72" s="202">
        <f>IF(R72=O72,"0",IF(R72=P72,"0",(0.01*J72*E72)))</f>
        <v>5.9843883741097395E-7</v>
      </c>
      <c r="L72" s="205" t="str">
        <f t="shared" ref="L72" si="157">IF(R72=O72," ",IF(R72=P72," ",IF(H72&lt;K72,"приемлемо","неприемлемо")))</f>
        <v>приемлемо</v>
      </c>
      <c r="M72" s="201">
        <f t="shared" ref="M72" si="158">IF(C72="Мед",12,20)</f>
        <v>20</v>
      </c>
      <c r="N72" s="200">
        <f>IF(R72=O72,"0",IF(R72=P72,"0",(0.01*M72*E72)))</f>
        <v>6.2993561832734099E-7</v>
      </c>
      <c r="O72" s="201">
        <f t="shared" ref="O72" si="159">IF(C72="Молоко, сухое молоко, смеси (метод экстракции)",0.00001,IF(C72="Молоко, молочные смеси (прямой метод)",0.000025,IF(C72="Сгущенное молоко",0.00002,IF(C72="Масло 50%",0.00013,IF(C72="Масло 65, 67%",0.00013,IF(C72="Масло 70%",0.00013,IF(C72="Масло 72,5, 75, 78%",0.00013,IF(C72="Масло 82,5, 84%",0.00013,IF(C72="Творог",0.0001,IF(C72="Сыр",0.000025,IF(C72="Яйца, яичный порошок",0.00005,IF(C72="Мороженое, коктейли",0.00001,IF(C72="Йогурт с наполнителями",0.0001,IF(C72="Йогурт, сыворотка, кисломол. продукты",0.00002,IF(C72="Мясо, готовые мясные продукты",0.000013,IF(C72="Рыба, жиры, креветки, субпродукты, консервы",0.000013,IF(C72="Мед",0.000075,)))))))))))))))))</f>
        <v>1.2999999999999999E-5</v>
      </c>
      <c r="P72" s="202">
        <f t="shared" ref="P72" si="160">IF(C72="Молоко, сухое молоко, смеси (метод экстракции)",0.00015,IF(C72="Молоко, молочные смеси (прямой метод)",0.00075,IF(C72="Сгущенное молоко",0.0003,IF(C72="Масло 50%",0.005025,IF(C72="Масло 65, 67%",0.005025,IF(C72="Масло 70%",0.005025,IF(C72="Масло 72,5, 75, 78%",0.005025,IF(C72="Масло 82,5, 84%",0.005025,IF(C72="Творог",0.0015,IF(C72="Сыр",0.00075,IF(C72="Яйца, яичный порошок",0.00075,IF(C72="Мороженое, коктейли",0.0003,IF(C72="Йогурт с наполнителями",0.00075,IF(C72="Йогурт, сыворотка, кисломол. продукты",0.00075,IF(C72="Мясо, готовые мясные продукты",0.00075,IF(C72="Рыба, жиры, креветки, субпродукты, консервы",0.00075,IF(C72="Мед",0.00075,)))))))))))))))))</f>
        <v>7.5000000000000002E-4</v>
      </c>
      <c r="Q72" s="208" t="str">
        <f>IF(E72&lt;=O72,"не обнаружено",IF(E72&gt;=P72,"выше диапазона",E72))</f>
        <v>не обнаружено</v>
      </c>
      <c r="R72" s="209"/>
      <c r="S72" s="203" t="s">
        <v>42</v>
      </c>
      <c r="T72" s="193" t="str">
        <f t="shared" ref="T72" si="161">IF(OR(Q72="не обнаружено",Q72="выше диапазона"),"",N72)</f>
        <v/>
      </c>
      <c r="U72" s="199"/>
      <c r="V72" s="122"/>
      <c r="W72" s="122"/>
      <c r="X72" s="97"/>
      <c r="Z72" s="97"/>
      <c r="AA72" s="97"/>
    </row>
    <row r="73" spans="1:27" s="123" customFormat="1" ht="15" customHeight="1">
      <c r="A73" s="212"/>
      <c r="B73" s="213"/>
      <c r="C73" s="192"/>
      <c r="D73" s="135">
        <f>Продоскрин_Хлорамфеникол!$K$67</f>
        <v>3.2278760082743699E-6</v>
      </c>
      <c r="E73" s="206"/>
      <c r="F73" s="201"/>
      <c r="G73" s="207"/>
      <c r="H73" s="207"/>
      <c r="I73" s="205"/>
      <c r="J73" s="201"/>
      <c r="K73" s="202"/>
      <c r="L73" s="205"/>
      <c r="M73" s="201"/>
      <c r="N73" s="200"/>
      <c r="O73" s="201"/>
      <c r="P73" s="202"/>
      <c r="Q73" s="210"/>
      <c r="R73" s="211"/>
      <c r="S73" s="204"/>
      <c r="T73" s="194"/>
      <c r="U73" s="199"/>
      <c r="V73" s="122"/>
      <c r="W73" s="122"/>
      <c r="X73" s="97"/>
      <c r="Z73" s="97"/>
      <c r="AA73" s="97"/>
    </row>
    <row r="74" spans="1:27" s="123" customFormat="1" ht="15" customHeight="1">
      <c r="A74" s="212">
        <v>20</v>
      </c>
      <c r="B74" s="213">
        <f>Продоскрин_Хлорамфеникол!B68</f>
        <v>0</v>
      </c>
      <c r="C74" s="191" t="s">
        <v>78</v>
      </c>
      <c r="D74" s="135">
        <f>Продоскрин_Хлорамфеникол!$K$68</f>
        <v>4.6494656230856575E-6</v>
      </c>
      <c r="E74" s="206">
        <f t="shared" ref="E74" si="162">(D74+D75)/2</f>
        <v>4.3802405724699307E-6</v>
      </c>
      <c r="F74" s="201">
        <f t="shared" ref="F74" si="163">IF(C74="Мед",9,13)</f>
        <v>13</v>
      </c>
      <c r="G74" s="207">
        <f>IF(R74=O74,"0",IF(R74=P74,"0",(0.01*F74*E74)))</f>
        <v>5.6943127442109105E-7</v>
      </c>
      <c r="H74" s="207">
        <f>IF(R74=O74,"0",IF(R74=P74,"0",(ABS(D74-D75))))</f>
        <v>5.3845010123145361E-7</v>
      </c>
      <c r="I74" s="205" t="str">
        <f t="shared" ref="I74" si="164">IF(R74=O74," ",IF(R74=P74," ",IF(H74&lt;G74,"приемлемо","неприемлемо")))</f>
        <v>приемлемо</v>
      </c>
      <c r="J74" s="201">
        <f t="shared" ref="J74" si="165">IF(C74="Мед",10,19)</f>
        <v>19</v>
      </c>
      <c r="K74" s="202">
        <f>IF(R74=O74,"0",IF(R74=P74,"0",(0.01*J74*E74)))</f>
        <v>8.3224570876928681E-7</v>
      </c>
      <c r="L74" s="205" t="str">
        <f t="shared" ref="L74" si="166">IF(R74=O74," ",IF(R74=P74," ",IF(H74&lt;K74,"приемлемо","неприемлемо")))</f>
        <v>приемлемо</v>
      </c>
      <c r="M74" s="201">
        <f t="shared" ref="M74" si="167">IF(C74="Мед",12,20)</f>
        <v>20</v>
      </c>
      <c r="N74" s="200">
        <f>IF(R74=O74,"0",IF(R74=P74,"0",(0.01*M74*E74)))</f>
        <v>8.7604811449398623E-7</v>
      </c>
      <c r="O74" s="201">
        <f t="shared" ref="O74" si="168">IF(C74="Молоко, сухое молоко, смеси (метод экстракции)",0.00001,IF(C74="Молоко, молочные смеси (прямой метод)",0.000025,IF(C74="Сгущенное молоко",0.00002,IF(C74="Масло 50%",0.00013,IF(C74="Масло 65, 67%",0.00013,IF(C74="Масло 70%",0.00013,IF(C74="Масло 72,5, 75, 78%",0.00013,IF(C74="Масло 82,5, 84%",0.00013,IF(C74="Творог",0.0001,IF(C74="Сыр",0.000025,IF(C74="Яйца, яичный порошок",0.00005,IF(C74="Мороженое, коктейли",0.00001,IF(C74="Йогурт с наполнителями",0.0001,IF(C74="Йогурт, сыворотка, кисломол. продукты",0.00002,IF(C74="Мясо, готовые мясные продукты",0.000013,IF(C74="Рыба, жиры, креветки, субпродукты, консервы",0.000013,IF(C74="Мед",0.000075,)))))))))))))))))</f>
        <v>1.2999999999999999E-5</v>
      </c>
      <c r="P74" s="202">
        <f t="shared" ref="P74" si="169">IF(C74="Молоко, сухое молоко, смеси (метод экстракции)",0.00015,IF(C74="Молоко, молочные смеси (прямой метод)",0.00075,IF(C74="Сгущенное молоко",0.0003,IF(C74="Масло 50%",0.005025,IF(C74="Масло 65, 67%",0.005025,IF(C74="Масло 70%",0.005025,IF(C74="Масло 72,5, 75, 78%",0.005025,IF(C74="Масло 82,5, 84%",0.005025,IF(C74="Творог",0.0015,IF(C74="Сыр",0.00075,IF(C74="Яйца, яичный порошок",0.00075,IF(C74="Мороженое, коктейли",0.0003,IF(C74="Йогурт с наполнителями",0.00075,IF(C74="Йогурт, сыворотка, кисломол. продукты",0.00075,IF(C74="Мясо, готовые мясные продукты",0.00075,IF(C74="Рыба, жиры, креветки, субпродукты, консервы",0.00075,IF(C74="Мед",0.00075,)))))))))))))))))</f>
        <v>7.5000000000000002E-4</v>
      </c>
      <c r="Q74" s="208" t="str">
        <f>IF(E74&lt;=O74,"не обнаружено",IF(E74&gt;=P74,"выше диапазона",E74))</f>
        <v>не обнаружено</v>
      </c>
      <c r="R74" s="209"/>
      <c r="S74" s="203" t="s">
        <v>42</v>
      </c>
      <c r="T74" s="193" t="str">
        <f t="shared" ref="T74" si="170">IF(OR(Q74="не обнаружено",Q74="выше диапазона"),"",N74)</f>
        <v/>
      </c>
      <c r="U74" s="199"/>
      <c r="V74" s="122"/>
      <c r="W74" s="122"/>
      <c r="X74" s="97"/>
      <c r="Z74" s="97"/>
      <c r="AA74" s="97"/>
    </row>
    <row r="75" spans="1:27" s="123" customFormat="1" ht="15" customHeight="1">
      <c r="A75" s="212"/>
      <c r="B75" s="213"/>
      <c r="C75" s="192"/>
      <c r="D75" s="135">
        <f>Продоскрин_Хлорамфеникол!$K$69</f>
        <v>4.1110155218542039E-6</v>
      </c>
      <c r="E75" s="206"/>
      <c r="F75" s="201"/>
      <c r="G75" s="207"/>
      <c r="H75" s="207"/>
      <c r="I75" s="205"/>
      <c r="J75" s="201"/>
      <c r="K75" s="202"/>
      <c r="L75" s="205"/>
      <c r="M75" s="201"/>
      <c r="N75" s="200"/>
      <c r="O75" s="201"/>
      <c r="P75" s="202"/>
      <c r="Q75" s="210"/>
      <c r="R75" s="211"/>
      <c r="S75" s="204"/>
      <c r="T75" s="194"/>
      <c r="U75" s="199"/>
      <c r="V75" s="122"/>
      <c r="W75" s="122"/>
      <c r="X75" s="97"/>
      <c r="Z75" s="97"/>
      <c r="AA75" s="97"/>
    </row>
    <row r="76" spans="1:27" s="123" customFormat="1" ht="15" customHeight="1">
      <c r="A76" s="212">
        <v>21</v>
      </c>
      <c r="B76" s="213">
        <f>Продоскрин_Хлорамфеникол!B70</f>
        <v>0</v>
      </c>
      <c r="C76" s="191" t="s">
        <v>89</v>
      </c>
      <c r="D76" s="135">
        <f>Продоскрин_Хлорамфеникол!$K$70</f>
        <v>7.3487610881385358E-6</v>
      </c>
      <c r="E76" s="206">
        <f t="shared" ref="E76" si="171">(D76+D77)/2</f>
        <v>7.2086849014484263E-6</v>
      </c>
      <c r="F76" s="201">
        <f t="shared" ref="F76" si="172">IF(C76="Мед",9,13)</f>
        <v>13</v>
      </c>
      <c r="G76" s="207">
        <f>IF(R76=O76,"0",IF(R76=P76,"0",(0.01*F76*E76)))</f>
        <v>9.3712903718829551E-7</v>
      </c>
      <c r="H76" s="207">
        <f>IF(R76=O76,"0",IF(R76=P76,"0",(ABS(D76-D77))))</f>
        <v>2.8015237338021806E-7</v>
      </c>
      <c r="I76" s="205" t="str">
        <f t="shared" ref="I76" si="173">IF(R76=O76," ",IF(R76=P76," ",IF(H76&lt;G76,"приемлемо","неприемлемо")))</f>
        <v>приемлемо</v>
      </c>
      <c r="J76" s="201">
        <f t="shared" ref="J76" si="174">IF(C76="Мед",10,19)</f>
        <v>19</v>
      </c>
      <c r="K76" s="202">
        <f>IF(R76=O76,"0",IF(R76=P76,"0",(0.01*J76*E76)))</f>
        <v>1.369650131275201E-6</v>
      </c>
      <c r="L76" s="205" t="str">
        <f t="shared" ref="L76" si="175">IF(R76=O76," ",IF(R76=P76," ",IF(H76&lt;K76,"приемлемо","неприемлемо")))</f>
        <v>приемлемо</v>
      </c>
      <c r="M76" s="201">
        <f t="shared" ref="M76" si="176">IF(C76="Мед",12,20)</f>
        <v>20</v>
      </c>
      <c r="N76" s="200">
        <f>IF(R76=O76,"0",IF(R76=P76,"0",(0.01*M76*E76)))</f>
        <v>1.4417369802896853E-6</v>
      </c>
      <c r="O76" s="201">
        <f t="shared" ref="O76" si="177">IF(C76="Молоко, сухое молоко, смеси (метод экстракции)",0.00001,IF(C76="Молоко, молочные смеси (прямой метод)",0.000025,IF(C76="Сгущенное молоко",0.00002,IF(C76="Масло 50%",0.00013,IF(C76="Масло 65, 67%",0.00013,IF(C76="Масло 70%",0.00013,IF(C76="Масло 72,5, 75, 78%",0.00013,IF(C76="Масло 82,5, 84%",0.00013,IF(C76="Творог",0.0001,IF(C76="Сыр",0.000025,IF(C76="Яйца, яичный порошок",0.00005,IF(C76="Мороженое, коктейли",0.00001,IF(C76="Йогурт с наполнителями",0.0001,IF(C76="Йогурт, сыворотка, кисломол. продукты",0.00002,IF(C76="Мясо, готовые мясные продукты",0.000013,IF(C76="Рыба, жиры, креветки, субпродукты, консервы",0.000013,IF(C76="Мед",0.000075,)))))))))))))))))</f>
        <v>1.2999999999999999E-5</v>
      </c>
      <c r="P76" s="202">
        <f t="shared" ref="P76" si="178">IF(C76="Молоко, сухое молоко, смеси (метод экстракции)",0.00015,IF(C76="Молоко, молочные смеси (прямой метод)",0.00075,IF(C76="Сгущенное молоко",0.0003,IF(C76="Масло 50%",0.005025,IF(C76="Масло 65, 67%",0.005025,IF(C76="Масло 70%",0.005025,IF(C76="Масло 72,5, 75, 78%",0.005025,IF(C76="Масло 82,5, 84%",0.005025,IF(C76="Творог",0.0015,IF(C76="Сыр",0.00075,IF(C76="Яйца, яичный порошок",0.00075,IF(C76="Мороженое, коктейли",0.0003,IF(C76="Йогурт с наполнителями",0.00075,IF(C76="Йогурт, сыворотка, кисломол. продукты",0.00075,IF(C76="Мясо, готовые мясные продукты",0.00075,IF(C76="Рыба, жиры, креветки, субпродукты, консервы",0.00075,IF(C76="Мед",0.00075,)))))))))))))))))</f>
        <v>7.5000000000000002E-4</v>
      </c>
      <c r="Q76" s="208" t="str">
        <f>IF(E76&lt;=O76,"не обнаружено",IF(E76&gt;=P76,"выше диапазона",E76))</f>
        <v>не обнаружено</v>
      </c>
      <c r="R76" s="209"/>
      <c r="S76" s="203" t="s">
        <v>42</v>
      </c>
      <c r="T76" s="193" t="str">
        <f t="shared" ref="T76" si="179">IF(OR(Q76="не обнаружено",Q76="выше диапазона"),"",N76)</f>
        <v/>
      </c>
      <c r="U76" s="199"/>
      <c r="V76" s="122"/>
      <c r="W76" s="122"/>
      <c r="X76" s="97"/>
      <c r="Z76" s="97"/>
      <c r="AA76" s="97"/>
    </row>
    <row r="77" spans="1:27" s="123" customFormat="1" ht="15" customHeight="1">
      <c r="A77" s="212"/>
      <c r="B77" s="213"/>
      <c r="C77" s="192"/>
      <c r="D77" s="135">
        <f>Продоскрин_Хлорамфеникол!$K$71</f>
        <v>7.0686087147583177E-6</v>
      </c>
      <c r="E77" s="206"/>
      <c r="F77" s="201"/>
      <c r="G77" s="207"/>
      <c r="H77" s="207"/>
      <c r="I77" s="205"/>
      <c r="J77" s="201"/>
      <c r="K77" s="202"/>
      <c r="L77" s="205"/>
      <c r="M77" s="201"/>
      <c r="N77" s="200"/>
      <c r="O77" s="201"/>
      <c r="P77" s="202"/>
      <c r="Q77" s="210"/>
      <c r="R77" s="211"/>
      <c r="S77" s="204"/>
      <c r="T77" s="194"/>
      <c r="U77" s="199"/>
      <c r="V77" s="122"/>
      <c r="W77" s="122"/>
      <c r="X77" s="97"/>
      <c r="Z77" s="97"/>
      <c r="AA77" s="97"/>
    </row>
    <row r="78" spans="1:27" s="123" customFormat="1" ht="15" customHeight="1">
      <c r="A78" s="212">
        <v>22</v>
      </c>
      <c r="B78" s="213">
        <f>Продоскрин_Хлорамфеникол!B72</f>
        <v>0</v>
      </c>
      <c r="C78" s="191" t="s">
        <v>78</v>
      </c>
      <c r="D78" s="135">
        <f>Продоскрин_Хлорамфеникол!$K$72</f>
        <v>4.7612250584489473E-6</v>
      </c>
      <c r="E78" s="206">
        <f t="shared" ref="E78" si="180">(D78+D79)/2</f>
        <v>4.5736838992326775E-6</v>
      </c>
      <c r="F78" s="201">
        <f t="shared" ref="F78" si="181">IF(C78="Мед",9,13)</f>
        <v>13</v>
      </c>
      <c r="G78" s="207">
        <f>IF(R78=O78,"0",IF(R78=P78,"0",(0.01*F78*E78)))</f>
        <v>5.9457890690024813E-7</v>
      </c>
      <c r="H78" s="207">
        <f>IF(R78=O78,"0",IF(R78=P78,"0",(ABS(D78-D79))))</f>
        <v>3.7508231843253868E-7</v>
      </c>
      <c r="I78" s="205" t="str">
        <f t="shared" ref="I78" si="182">IF(R78=O78," ",IF(R78=P78," ",IF(H78&lt;G78,"приемлемо","неприемлемо")))</f>
        <v>приемлемо</v>
      </c>
      <c r="J78" s="201">
        <f t="shared" ref="J78" si="183">IF(C78="Мед",10,19)</f>
        <v>19</v>
      </c>
      <c r="K78" s="202">
        <f>IF(R78=O78,"0",IF(R78=P78,"0",(0.01*J78*E78)))</f>
        <v>8.6899994085420875E-7</v>
      </c>
      <c r="L78" s="205" t="str">
        <f t="shared" ref="L78" si="184">IF(R78=O78," ",IF(R78=P78," ",IF(H78&lt;K78,"приемлемо","неприемлемо")))</f>
        <v>приемлемо</v>
      </c>
      <c r="M78" s="201">
        <f t="shared" ref="M78" si="185">IF(C78="Мед",12,20)</f>
        <v>20</v>
      </c>
      <c r="N78" s="200">
        <f>IF(R78=O78,"0",IF(R78=P78,"0",(0.01*M78*E78)))</f>
        <v>9.1473677984653554E-7</v>
      </c>
      <c r="O78" s="201">
        <f t="shared" ref="O78" si="186">IF(C78="Молоко, сухое молоко, смеси (метод экстракции)",0.00001,IF(C78="Молоко, молочные смеси (прямой метод)",0.000025,IF(C78="Сгущенное молоко",0.00002,IF(C78="Масло 50%",0.00013,IF(C78="Масло 65, 67%",0.00013,IF(C78="Масло 70%",0.00013,IF(C78="Масло 72,5, 75, 78%",0.00013,IF(C78="Масло 82,5, 84%",0.00013,IF(C78="Творог",0.0001,IF(C78="Сыр",0.000025,IF(C78="Яйца, яичный порошок",0.00005,IF(C78="Мороженое, коктейли",0.00001,IF(C78="Йогурт с наполнителями",0.0001,IF(C78="Йогурт, сыворотка, кисломол. продукты",0.00002,IF(C78="Мясо, готовые мясные продукты",0.000013,IF(C78="Рыба, жиры, креветки, субпродукты, консервы",0.000013,IF(C78="Мед",0.000075,)))))))))))))))))</f>
        <v>1.2999999999999999E-5</v>
      </c>
      <c r="P78" s="202">
        <f t="shared" ref="P78" si="187">IF(C78="Молоко, сухое молоко, смеси (метод экстракции)",0.00015,IF(C78="Молоко, молочные смеси (прямой метод)",0.00075,IF(C78="Сгущенное молоко",0.0003,IF(C78="Масло 50%",0.005025,IF(C78="Масло 65, 67%",0.005025,IF(C78="Масло 70%",0.005025,IF(C78="Масло 72,5, 75, 78%",0.005025,IF(C78="Масло 82,5, 84%",0.005025,IF(C78="Творог",0.0015,IF(C78="Сыр",0.00075,IF(C78="Яйца, яичный порошок",0.00075,IF(C78="Мороженое, коктейли",0.0003,IF(C78="Йогурт с наполнителями",0.00075,IF(C78="Йогурт, сыворотка, кисломол. продукты",0.00075,IF(C78="Мясо, готовые мясные продукты",0.00075,IF(C78="Рыба, жиры, креветки, субпродукты, консервы",0.00075,IF(C78="Мед",0.00075,)))))))))))))))))</f>
        <v>7.5000000000000002E-4</v>
      </c>
      <c r="Q78" s="208" t="str">
        <f>IF(E78&lt;=O78,"не обнаружено",IF(E78&gt;=P78,"выше диапазона",E78))</f>
        <v>не обнаружено</v>
      </c>
      <c r="R78" s="209"/>
      <c r="S78" s="203" t="s">
        <v>42</v>
      </c>
      <c r="T78" s="193" t="str">
        <f t="shared" ref="T78" si="188">IF(OR(Q78="не обнаружено",Q78="выше диапазона"),"",N78)</f>
        <v/>
      </c>
      <c r="U78" s="199"/>
      <c r="V78" s="122"/>
      <c r="W78" s="122"/>
      <c r="X78" s="97"/>
      <c r="Z78" s="97"/>
      <c r="AA78" s="97"/>
    </row>
    <row r="79" spans="1:27" s="123" customFormat="1" ht="15" customHeight="1">
      <c r="A79" s="212"/>
      <c r="B79" s="213"/>
      <c r="C79" s="192"/>
      <c r="D79" s="135">
        <f>Продоскрин_Хлорамфеникол!$K$73</f>
        <v>4.3861427400164086E-6</v>
      </c>
      <c r="E79" s="206"/>
      <c r="F79" s="201"/>
      <c r="G79" s="207"/>
      <c r="H79" s="207"/>
      <c r="I79" s="205"/>
      <c r="J79" s="201"/>
      <c r="K79" s="202"/>
      <c r="L79" s="205"/>
      <c r="M79" s="201"/>
      <c r="N79" s="200"/>
      <c r="O79" s="201"/>
      <c r="P79" s="202"/>
      <c r="Q79" s="210"/>
      <c r="R79" s="211"/>
      <c r="S79" s="204"/>
      <c r="T79" s="194"/>
      <c r="U79" s="199"/>
      <c r="V79" s="122"/>
      <c r="W79" s="122"/>
      <c r="X79" s="97"/>
      <c r="Z79" s="97"/>
      <c r="AA79" s="97"/>
    </row>
    <row r="80" spans="1:27" s="123" customFormat="1" ht="15" customHeight="1">
      <c r="A80" s="212">
        <v>23</v>
      </c>
      <c r="B80" s="213">
        <f>Продоскрин_Хлорамфеникол!B74</f>
        <v>0</v>
      </c>
      <c r="C80" s="191" t="s">
        <v>78</v>
      </c>
      <c r="D80" s="135">
        <f>Продоскрин_Хлорамфеникол!$K$74</f>
        <v>3.8035466150016855E-6</v>
      </c>
      <c r="E80" s="206">
        <f t="shared" ref="E80" si="189">(D80+D81)/2</f>
        <v>3.6727454861434311E-6</v>
      </c>
      <c r="F80" s="201">
        <f t="shared" ref="F80" si="190">IF(C80="Мед",9,13)</f>
        <v>13</v>
      </c>
      <c r="G80" s="207">
        <f>IF(R80=O80,"0",IF(R80=P80,"0",(0.01*F80*E80)))</f>
        <v>4.7745691319864602E-7</v>
      </c>
      <c r="H80" s="207">
        <f>IF(R80=O80,"0",IF(R80=P80,"0",(ABS(D80-D81))))</f>
        <v>2.6160225771650919E-7</v>
      </c>
      <c r="I80" s="205" t="str">
        <f t="shared" ref="I80" si="191">IF(R80=O80," ",IF(R80=P80," ",IF(H80&lt;G80,"приемлемо","неприемлемо")))</f>
        <v>приемлемо</v>
      </c>
      <c r="J80" s="201">
        <f t="shared" ref="J80" si="192">IF(C80="Мед",10,19)</f>
        <v>19</v>
      </c>
      <c r="K80" s="202">
        <f>IF(R80=O80,"0",IF(R80=P80,"0",(0.01*J80*E80)))</f>
        <v>6.9782164236725195E-7</v>
      </c>
      <c r="L80" s="205" t="str">
        <f t="shared" ref="L80" si="193">IF(R80=O80," ",IF(R80=P80," ",IF(H80&lt;K80,"приемлемо","неприемлемо")))</f>
        <v>приемлемо</v>
      </c>
      <c r="M80" s="201">
        <f t="shared" ref="M80" si="194">IF(C80="Мед",12,20)</f>
        <v>20</v>
      </c>
      <c r="N80" s="200">
        <f>IF(R80=O80,"0",IF(R80=P80,"0",(0.01*M80*E80)))</f>
        <v>7.3454909722868622E-7</v>
      </c>
      <c r="O80" s="201">
        <f t="shared" ref="O80" si="195">IF(C80="Молоко, сухое молоко, смеси (метод экстракции)",0.00001,IF(C80="Молоко, молочные смеси (прямой метод)",0.000025,IF(C80="Сгущенное молоко",0.00002,IF(C80="Масло 50%",0.00013,IF(C80="Масло 65, 67%",0.00013,IF(C80="Масло 70%",0.00013,IF(C80="Масло 72,5, 75, 78%",0.00013,IF(C80="Масло 82,5, 84%",0.00013,IF(C80="Творог",0.0001,IF(C80="Сыр",0.000025,IF(C80="Яйца, яичный порошок",0.00005,IF(C80="Мороженое, коктейли",0.00001,IF(C80="Йогурт с наполнителями",0.0001,IF(C80="Йогурт, сыворотка, кисломол. продукты",0.00002,IF(C80="Мясо, готовые мясные продукты",0.000013,IF(C80="Рыба, жиры, креветки, субпродукты, консервы",0.000013,IF(C80="Мед",0.000075,)))))))))))))))))</f>
        <v>1.2999999999999999E-5</v>
      </c>
      <c r="P80" s="202">
        <f t="shared" ref="P80" si="196">IF(C80="Молоко, сухое молоко, смеси (метод экстракции)",0.00015,IF(C80="Молоко, молочные смеси (прямой метод)",0.00075,IF(C80="Сгущенное молоко",0.0003,IF(C80="Масло 50%",0.005025,IF(C80="Масло 65, 67%",0.005025,IF(C80="Масло 70%",0.005025,IF(C80="Масло 72,5, 75, 78%",0.005025,IF(C80="Масло 82,5, 84%",0.005025,IF(C80="Творог",0.0015,IF(C80="Сыр",0.00075,IF(C80="Яйца, яичный порошок",0.00075,IF(C80="Мороженое, коктейли",0.0003,IF(C80="Йогурт с наполнителями",0.00075,IF(C80="Йогурт, сыворотка, кисломол. продукты",0.00075,IF(C80="Мясо, готовые мясные продукты",0.00075,IF(C80="Рыба, жиры, креветки, субпродукты, консервы",0.00075,IF(C80="Мед",0.00075,)))))))))))))))))</f>
        <v>7.5000000000000002E-4</v>
      </c>
      <c r="Q80" s="208" t="str">
        <f>IF(E80&lt;=O80,"не обнаружено",IF(E80&gt;=P80,"выше диапазона",E80))</f>
        <v>не обнаружено</v>
      </c>
      <c r="R80" s="209"/>
      <c r="S80" s="203" t="s">
        <v>42</v>
      </c>
      <c r="T80" s="193" t="str">
        <f t="shared" ref="T80" si="197">IF(OR(Q80="не обнаружено",Q80="выше диапазона"),"",N80)</f>
        <v/>
      </c>
      <c r="U80" s="199"/>
      <c r="V80" s="122"/>
      <c r="W80" s="122"/>
      <c r="X80" s="97"/>
      <c r="Z80" s="97"/>
      <c r="AA80" s="97"/>
    </row>
    <row r="81" spans="1:27" s="123" customFormat="1" ht="15" customHeight="1">
      <c r="A81" s="212"/>
      <c r="B81" s="213"/>
      <c r="C81" s="192"/>
      <c r="D81" s="135">
        <f>Продоскрин_Хлорамфеникол!$K$75</f>
        <v>3.5419443572851763E-6</v>
      </c>
      <c r="E81" s="206"/>
      <c r="F81" s="201"/>
      <c r="G81" s="207"/>
      <c r="H81" s="207"/>
      <c r="I81" s="205"/>
      <c r="J81" s="201"/>
      <c r="K81" s="202"/>
      <c r="L81" s="205"/>
      <c r="M81" s="201"/>
      <c r="N81" s="200"/>
      <c r="O81" s="201"/>
      <c r="P81" s="202"/>
      <c r="Q81" s="210"/>
      <c r="R81" s="211"/>
      <c r="S81" s="204"/>
      <c r="T81" s="194"/>
      <c r="U81" s="199"/>
      <c r="V81" s="122"/>
      <c r="W81" s="122"/>
      <c r="X81" s="97"/>
      <c r="Z81" s="97"/>
      <c r="AA81" s="97"/>
    </row>
    <row r="82" spans="1:27" s="123" customFormat="1" ht="15" customHeight="1">
      <c r="A82" s="212">
        <v>24</v>
      </c>
      <c r="B82" s="213">
        <f>Продоскрин_Хлорамфеникол!B76</f>
        <v>0</v>
      </c>
      <c r="C82" s="191" t="s">
        <v>78</v>
      </c>
      <c r="D82" s="135">
        <f>Продоскрин_Хлорамфеникол!$K$76</f>
        <v>3.8949726532887364E-6</v>
      </c>
      <c r="E82" s="206">
        <f t="shared" ref="E82" si="198">(D82+D83)/2</f>
        <v>3.9034013992990487E-6</v>
      </c>
      <c r="F82" s="201">
        <f t="shared" ref="F82" si="199">IF(C82="Мед",9,13)</f>
        <v>13</v>
      </c>
      <c r="G82" s="207">
        <f>IF(R82=O82,"0",IF(R82=P82,"0",(0.01*F82*E82)))</f>
        <v>5.0744218190887632E-7</v>
      </c>
      <c r="H82" s="207">
        <f>IF(R82=O82,"0",IF(R82=P82,"0",(ABS(D82-D83))))</f>
        <v>1.6857492020624579E-8</v>
      </c>
      <c r="I82" s="205" t="str">
        <f t="shared" ref="I82" si="200">IF(R82=O82," ",IF(R82=P82," ",IF(H82&lt;G82,"приемлемо","неприемлемо")))</f>
        <v>приемлемо</v>
      </c>
      <c r="J82" s="201">
        <f t="shared" ref="J82" si="201">IF(C82="Мед",10,19)</f>
        <v>19</v>
      </c>
      <c r="K82" s="202">
        <f>IF(R82=O82,"0",IF(R82=P82,"0",(0.01*J82*E82)))</f>
        <v>7.4164626586681924E-7</v>
      </c>
      <c r="L82" s="205" t="str">
        <f t="shared" ref="L82" si="202">IF(R82=O82," ",IF(R82=P82," ",IF(H82&lt;K82,"приемлемо","неприемлемо")))</f>
        <v>приемлемо</v>
      </c>
      <c r="M82" s="201">
        <f t="shared" ref="M82" si="203">IF(C82="Мед",12,20)</f>
        <v>20</v>
      </c>
      <c r="N82" s="200">
        <f>IF(R82=O82,"0",IF(R82=P82,"0",(0.01*M82*E82)))</f>
        <v>7.8068027985980973E-7</v>
      </c>
      <c r="O82" s="201">
        <f t="shared" ref="O82" si="204">IF(C82="Молоко, сухое молоко, смеси (метод экстракции)",0.00001,IF(C82="Молоко, молочные смеси (прямой метод)",0.000025,IF(C82="Сгущенное молоко",0.00002,IF(C82="Масло 50%",0.00013,IF(C82="Масло 65, 67%",0.00013,IF(C82="Масло 70%",0.00013,IF(C82="Масло 72,5, 75, 78%",0.00013,IF(C82="Масло 82,5, 84%",0.00013,IF(C82="Творог",0.0001,IF(C82="Сыр",0.000025,IF(C82="Яйца, яичный порошок",0.00005,IF(C82="Мороженое, коктейли",0.00001,IF(C82="Йогурт с наполнителями",0.0001,IF(C82="Йогурт, сыворотка, кисломол. продукты",0.00002,IF(C82="Мясо, готовые мясные продукты",0.000013,IF(C82="Рыба, жиры, креветки, субпродукты, консервы",0.000013,IF(C82="Мед",0.000075,)))))))))))))))))</f>
        <v>1.2999999999999999E-5</v>
      </c>
      <c r="P82" s="202">
        <f t="shared" ref="P82" si="205">IF(C82="Молоко, сухое молоко, смеси (метод экстракции)",0.00015,IF(C82="Молоко, молочные смеси (прямой метод)",0.00075,IF(C82="Сгущенное молоко",0.0003,IF(C82="Масло 50%",0.005025,IF(C82="Масло 65, 67%",0.005025,IF(C82="Масло 70%",0.005025,IF(C82="Масло 72,5, 75, 78%",0.005025,IF(C82="Масло 82,5, 84%",0.005025,IF(C82="Творог",0.0015,IF(C82="Сыр",0.00075,IF(C82="Яйца, яичный порошок",0.00075,IF(C82="Мороженое, коктейли",0.0003,IF(C82="Йогурт с наполнителями",0.00075,IF(C82="Йогурт, сыворотка, кисломол. продукты",0.00075,IF(C82="Мясо, готовые мясные продукты",0.00075,IF(C82="Рыба, жиры, креветки, субпродукты, консервы",0.00075,IF(C82="Мед",0.00075,)))))))))))))))))</f>
        <v>7.5000000000000002E-4</v>
      </c>
      <c r="Q82" s="208" t="str">
        <f>IF(E82&lt;=O82,"не обнаружено",IF(E82&gt;=P82,"выше диапазона",E82))</f>
        <v>не обнаружено</v>
      </c>
      <c r="R82" s="209"/>
      <c r="S82" s="203" t="s">
        <v>42</v>
      </c>
      <c r="T82" s="193" t="str">
        <f t="shared" ref="T82" si="206">IF(OR(Q82="не обнаружено",Q82="выше диапазона"),"",N82)</f>
        <v/>
      </c>
      <c r="U82" s="199"/>
      <c r="V82" s="122"/>
      <c r="W82" s="122"/>
      <c r="X82" s="97"/>
      <c r="Z82" s="97"/>
      <c r="AA82" s="97"/>
    </row>
    <row r="83" spans="1:27" s="123" customFormat="1" ht="15" customHeight="1">
      <c r="A83" s="212"/>
      <c r="B83" s="213"/>
      <c r="C83" s="192"/>
      <c r="D83" s="135">
        <f>Продоскрин_Хлорамфеникол!$K$77</f>
        <v>3.9118301453093609E-6</v>
      </c>
      <c r="E83" s="206"/>
      <c r="F83" s="201"/>
      <c r="G83" s="207"/>
      <c r="H83" s="207"/>
      <c r="I83" s="205"/>
      <c r="J83" s="201"/>
      <c r="K83" s="202"/>
      <c r="L83" s="205"/>
      <c r="M83" s="201"/>
      <c r="N83" s="200"/>
      <c r="O83" s="201"/>
      <c r="P83" s="202"/>
      <c r="Q83" s="210"/>
      <c r="R83" s="211"/>
      <c r="S83" s="204"/>
      <c r="T83" s="194"/>
      <c r="U83" s="199"/>
      <c r="V83" s="122"/>
      <c r="W83" s="122"/>
      <c r="X83" s="97"/>
      <c r="Z83" s="97"/>
      <c r="AA83" s="97"/>
    </row>
    <row r="84" spans="1:27" s="123" customFormat="1" ht="15" customHeight="1">
      <c r="A84" s="212">
        <v>25</v>
      </c>
      <c r="B84" s="213">
        <f>Продоскрин_Хлорамфеникол!B78</f>
        <v>0</v>
      </c>
      <c r="C84" s="191" t="s">
        <v>78</v>
      </c>
      <c r="D84" s="135">
        <f>Продоскрин_Хлорамфеникол!$K$78</f>
        <v>3.9202862314073535E-6</v>
      </c>
      <c r="E84" s="206">
        <f t="shared" ref="E84" si="207">(D84+D85)/2</f>
        <v>4.1156551910118949E-6</v>
      </c>
      <c r="F84" s="201">
        <f t="shared" ref="F84" si="208">IF(C84="Мед",9,13)</f>
        <v>13</v>
      </c>
      <c r="G84" s="207">
        <f>IF(R84=O84,"0",IF(R84=P84,"0",(0.01*F84*E84)))</f>
        <v>5.350351748315464E-7</v>
      </c>
      <c r="H84" s="207">
        <f>IF(R84=O84,"0",IF(R84=P84,"0",(ABS(D84-D85))))</f>
        <v>3.9073791920908197E-7</v>
      </c>
      <c r="I84" s="205" t="str">
        <f t="shared" ref="I84" si="209">IF(R84=O84," ",IF(R84=P84," ",IF(H84&lt;G84,"приемлемо","неприемлемо")))</f>
        <v>приемлемо</v>
      </c>
      <c r="J84" s="201">
        <f t="shared" ref="J84" si="210">IF(C84="Мед",10,19)</f>
        <v>19</v>
      </c>
      <c r="K84" s="202">
        <f>IF(R84=O84,"0",IF(R84=P84,"0",(0.01*J84*E84)))</f>
        <v>7.8197448629226001E-7</v>
      </c>
      <c r="L84" s="205" t="str">
        <f t="shared" ref="L84" si="211">IF(R84=O84," ",IF(R84=P84," ",IF(H84&lt;K84,"приемлемо","неприемлемо")))</f>
        <v>приемлемо</v>
      </c>
      <c r="M84" s="201">
        <f t="shared" ref="M84" si="212">IF(C84="Мед",12,20)</f>
        <v>20</v>
      </c>
      <c r="N84" s="200">
        <f>IF(R84=O84,"0",IF(R84=P84,"0",(0.01*M84*E84)))</f>
        <v>8.2313103820237898E-7</v>
      </c>
      <c r="O84" s="201">
        <f t="shared" ref="O84" si="213">IF(C84="Молоко, сухое молоко, смеси (метод экстракции)",0.00001,IF(C84="Молоко, молочные смеси (прямой метод)",0.000025,IF(C84="Сгущенное молоко",0.00002,IF(C84="Масло 50%",0.00013,IF(C84="Масло 65, 67%",0.00013,IF(C84="Масло 70%",0.00013,IF(C84="Масло 72,5, 75, 78%",0.00013,IF(C84="Масло 82,5, 84%",0.00013,IF(C84="Творог",0.0001,IF(C84="Сыр",0.000025,IF(C84="Яйца, яичный порошок",0.00005,IF(C84="Мороженое, коктейли",0.00001,IF(C84="Йогурт с наполнителями",0.0001,IF(C84="Йогурт, сыворотка, кисломол. продукты",0.00002,IF(C84="Мясо, готовые мясные продукты",0.000013,IF(C84="Рыба, жиры, креветки, субпродукты, консервы",0.000013,IF(C84="Мед",0.000075,)))))))))))))))))</f>
        <v>1.2999999999999999E-5</v>
      </c>
      <c r="P84" s="202">
        <f t="shared" ref="P84" si="214">IF(C84="Молоко, сухое молоко, смеси (метод экстракции)",0.00015,IF(C84="Молоко, молочные смеси (прямой метод)",0.00075,IF(C84="Сгущенное молоко",0.0003,IF(C84="Масло 50%",0.005025,IF(C84="Масло 65, 67%",0.005025,IF(C84="Масло 70%",0.005025,IF(C84="Масло 72,5, 75, 78%",0.005025,IF(C84="Масло 82,5, 84%",0.005025,IF(C84="Творог",0.0015,IF(C84="Сыр",0.00075,IF(C84="Яйца, яичный порошок",0.00075,IF(C84="Мороженое, коктейли",0.0003,IF(C84="Йогурт с наполнителями",0.00075,IF(C84="Йогурт, сыворотка, кисломол. продукты",0.00075,IF(C84="Мясо, готовые мясные продукты",0.00075,IF(C84="Рыба, жиры, креветки, субпродукты, консервы",0.00075,IF(C84="Мед",0.00075,)))))))))))))))))</f>
        <v>7.5000000000000002E-4</v>
      </c>
      <c r="Q84" s="208" t="str">
        <f>IF(E84&lt;=O84,"не обнаружено",IF(E84&gt;=P84,"выше диапазона",E84))</f>
        <v>не обнаружено</v>
      </c>
      <c r="R84" s="209"/>
      <c r="S84" s="203" t="s">
        <v>42</v>
      </c>
      <c r="T84" s="193" t="str">
        <f t="shared" ref="T84" si="215">IF(OR(Q84="не обнаружено",Q84="выше диапазона"),"",N84)</f>
        <v/>
      </c>
      <c r="U84" s="199"/>
      <c r="V84" s="122"/>
      <c r="W84" s="122"/>
      <c r="X84" s="97"/>
      <c r="Z84" s="97"/>
      <c r="AA84" s="97"/>
    </row>
    <row r="85" spans="1:27" s="123" customFormat="1" ht="15" customHeight="1">
      <c r="A85" s="212"/>
      <c r="B85" s="213"/>
      <c r="C85" s="192"/>
      <c r="D85" s="135">
        <f>Продоскрин_Хлорамфеникол!$K$79</f>
        <v>4.3110241506164355E-6</v>
      </c>
      <c r="E85" s="206"/>
      <c r="F85" s="201"/>
      <c r="G85" s="207"/>
      <c r="H85" s="207"/>
      <c r="I85" s="205"/>
      <c r="J85" s="201"/>
      <c r="K85" s="202"/>
      <c r="L85" s="205"/>
      <c r="M85" s="201"/>
      <c r="N85" s="200"/>
      <c r="O85" s="201"/>
      <c r="P85" s="202"/>
      <c r="Q85" s="210"/>
      <c r="R85" s="211"/>
      <c r="S85" s="204"/>
      <c r="T85" s="194"/>
      <c r="U85" s="199"/>
      <c r="V85" s="122"/>
      <c r="W85" s="122"/>
      <c r="X85" s="97"/>
      <c r="Z85" s="97"/>
      <c r="AA85" s="97"/>
    </row>
    <row r="86" spans="1:27" s="123" customFormat="1" ht="15" customHeight="1">
      <c r="A86" s="212">
        <v>26</v>
      </c>
      <c r="B86" s="213">
        <f>Продоскрин_Хлорамфеникол!B80</f>
        <v>0</v>
      </c>
      <c r="C86" s="191" t="s">
        <v>89</v>
      </c>
      <c r="D86" s="135">
        <f>Продоскрин_Хлорамфеникол!$K$80</f>
        <v>5.8706225851779161E-6</v>
      </c>
      <c r="E86" s="206">
        <f t="shared" ref="E86" si="216">(D86+D87)/2</f>
        <v>5.5195026197865528E-6</v>
      </c>
      <c r="F86" s="201">
        <f t="shared" ref="F86" si="217">IF(C86="Мед",9,13)</f>
        <v>13</v>
      </c>
      <c r="G86" s="207">
        <f>IF(R86=O86,"0",IF(R86=P86,"0",(0.01*F86*E86)))</f>
        <v>7.1753534057225185E-7</v>
      </c>
      <c r="H86" s="207">
        <f>IF(R86=O86,"0",IF(R86=P86,"0",(ABS(D86-D87))))</f>
        <v>7.0223993078272666E-7</v>
      </c>
      <c r="I86" s="205" t="str">
        <f t="shared" ref="I86" si="218">IF(R86=O86," ",IF(R86=P86," ",IF(H86&lt;G86,"приемлемо","неприемлемо")))</f>
        <v>приемлемо</v>
      </c>
      <c r="J86" s="201">
        <f t="shared" ref="J86" si="219">IF(C86="Мед",10,19)</f>
        <v>19</v>
      </c>
      <c r="K86" s="202">
        <f>IF(R86=O86,"0",IF(R86=P86,"0",(0.01*J86*E86)))</f>
        <v>1.048705497759445E-6</v>
      </c>
      <c r="L86" s="205" t="str">
        <f t="shared" ref="L86" si="220">IF(R86=O86," ",IF(R86=P86," ",IF(H86&lt;K86,"приемлемо","неприемлемо")))</f>
        <v>приемлемо</v>
      </c>
      <c r="M86" s="201">
        <f t="shared" ref="M86" si="221">IF(C86="Мед",12,20)</f>
        <v>20</v>
      </c>
      <c r="N86" s="200">
        <f>IF(R86=O86,"0",IF(R86=P86,"0",(0.01*M86*E86)))</f>
        <v>1.1039005239573105E-6</v>
      </c>
      <c r="O86" s="201">
        <f t="shared" ref="O86" si="222">IF(C86="Молоко, сухое молоко, смеси (метод экстракции)",0.00001,IF(C86="Молоко, молочные смеси (прямой метод)",0.000025,IF(C86="Сгущенное молоко",0.00002,IF(C86="Масло 50%",0.00013,IF(C86="Масло 65, 67%",0.00013,IF(C86="Масло 70%",0.00013,IF(C86="Масло 72,5, 75, 78%",0.00013,IF(C86="Масло 82,5, 84%",0.00013,IF(C86="Творог",0.0001,IF(C86="Сыр",0.000025,IF(C86="Яйца, яичный порошок",0.00005,IF(C86="Мороженое, коктейли",0.00001,IF(C86="Йогурт с наполнителями",0.0001,IF(C86="Йогурт, сыворотка, кисломол. продукты",0.00002,IF(C86="Мясо, готовые мясные продукты",0.000013,IF(C86="Рыба, жиры, креветки, субпродукты, консервы",0.000013,IF(C86="Мед",0.000075,)))))))))))))))))</f>
        <v>1.2999999999999999E-5</v>
      </c>
      <c r="P86" s="202">
        <f t="shared" ref="P86" si="223">IF(C86="Молоко, сухое молоко, смеси (метод экстракции)",0.00015,IF(C86="Молоко, молочные смеси (прямой метод)",0.00075,IF(C86="Сгущенное молоко",0.0003,IF(C86="Масло 50%",0.005025,IF(C86="Масло 65, 67%",0.005025,IF(C86="Масло 70%",0.005025,IF(C86="Масло 72,5, 75, 78%",0.005025,IF(C86="Масло 82,5, 84%",0.005025,IF(C86="Творог",0.0015,IF(C86="Сыр",0.00075,IF(C86="Яйца, яичный порошок",0.00075,IF(C86="Мороженое, коктейли",0.0003,IF(C86="Йогурт с наполнителями",0.00075,IF(C86="Йогурт, сыворотка, кисломол. продукты",0.00075,IF(C86="Мясо, готовые мясные продукты",0.00075,IF(C86="Рыба, жиры, креветки, субпродукты, консервы",0.00075,IF(C86="Мед",0.00075,)))))))))))))))))</f>
        <v>7.5000000000000002E-4</v>
      </c>
      <c r="Q86" s="208" t="str">
        <f>IF(E86&lt;=O86,"не обнаружено",IF(E86&gt;=P86,"выше диапазона",E86))</f>
        <v>не обнаружено</v>
      </c>
      <c r="R86" s="209"/>
      <c r="S86" s="203" t="s">
        <v>42</v>
      </c>
      <c r="T86" s="193" t="str">
        <f t="shared" ref="T86" si="224">IF(OR(Q86="не обнаружено",Q86="выше диапазона"),"",N86)</f>
        <v/>
      </c>
      <c r="U86" s="199"/>
      <c r="V86" s="122"/>
      <c r="W86" s="122"/>
      <c r="X86" s="97"/>
      <c r="Z86" s="97"/>
      <c r="AA86" s="97"/>
    </row>
    <row r="87" spans="1:27" s="123" customFormat="1" ht="15" customHeight="1">
      <c r="A87" s="212"/>
      <c r="B87" s="213"/>
      <c r="C87" s="192"/>
      <c r="D87" s="135">
        <f>Продоскрин_Хлорамфеникол!$K$81</f>
        <v>5.1683826543951895E-6</v>
      </c>
      <c r="E87" s="206"/>
      <c r="F87" s="201"/>
      <c r="G87" s="207"/>
      <c r="H87" s="207"/>
      <c r="I87" s="205"/>
      <c r="J87" s="201"/>
      <c r="K87" s="202"/>
      <c r="L87" s="205"/>
      <c r="M87" s="201"/>
      <c r="N87" s="200"/>
      <c r="O87" s="201"/>
      <c r="P87" s="202"/>
      <c r="Q87" s="210"/>
      <c r="R87" s="211"/>
      <c r="S87" s="204"/>
      <c r="T87" s="194"/>
      <c r="U87" s="199"/>
      <c r="V87" s="122"/>
      <c r="W87" s="122"/>
      <c r="X87" s="97"/>
      <c r="Z87" s="97"/>
      <c r="AA87" s="97"/>
    </row>
    <row r="88" spans="1:27" s="123" customFormat="1" ht="15" customHeight="1">
      <c r="A88" s="212">
        <v>27</v>
      </c>
      <c r="B88" s="213">
        <f>Продоскрин_Хлорамфеникол!B82</f>
        <v>0</v>
      </c>
      <c r="C88" s="191" t="s">
        <v>78</v>
      </c>
      <c r="D88" s="135">
        <f>Продоскрин_Хлорамфеникол!$K$82</f>
        <v>4.6897986101669462E-6</v>
      </c>
      <c r="E88" s="206">
        <f t="shared" ref="E88" si="225">(D88+D89)/2</f>
        <v>4.537970675091677E-6</v>
      </c>
      <c r="F88" s="201">
        <f t="shared" ref="F88" si="226">IF(C88="Мед",9,13)</f>
        <v>13</v>
      </c>
      <c r="G88" s="207">
        <f>IF(R88=O88,"0",IF(R88=P88,"0",(0.01*F88*E88)))</f>
        <v>5.8993618776191803E-7</v>
      </c>
      <c r="H88" s="207">
        <f>IF(R88=O88,"0",IF(R88=P88,"0",(ABS(D88-D89))))</f>
        <v>3.0365587015053761E-7</v>
      </c>
      <c r="I88" s="205" t="str">
        <f t="shared" ref="I88" si="227">IF(R88=O88," ",IF(R88=P88," ",IF(H88&lt;G88,"приемлемо","неприемлемо")))</f>
        <v>приемлемо</v>
      </c>
      <c r="J88" s="201">
        <f t="shared" ref="J88" si="228">IF(C88="Мед",10,19)</f>
        <v>19</v>
      </c>
      <c r="K88" s="202">
        <f>IF(R88=O88,"0",IF(R88=P88,"0",(0.01*J88*E88)))</f>
        <v>8.6221442826741858E-7</v>
      </c>
      <c r="L88" s="205" t="str">
        <f t="shared" ref="L88" si="229">IF(R88=O88," ",IF(R88=P88," ",IF(H88&lt;K88,"приемлемо","неприемлемо")))</f>
        <v>приемлемо</v>
      </c>
      <c r="M88" s="201">
        <f t="shared" ref="M88" si="230">IF(C88="Мед",12,20)</f>
        <v>20</v>
      </c>
      <c r="N88" s="200">
        <f>IF(R88=O88,"0",IF(R88=P88,"0",(0.01*M88*E88)))</f>
        <v>9.0759413501833541E-7</v>
      </c>
      <c r="O88" s="201">
        <f t="shared" ref="O88" si="231">IF(C88="Молоко, сухое молоко, смеси (метод экстракции)",0.00001,IF(C88="Молоко, молочные смеси (прямой метод)",0.000025,IF(C88="Сгущенное молоко",0.00002,IF(C88="Масло 50%",0.00013,IF(C88="Масло 65, 67%",0.00013,IF(C88="Масло 70%",0.00013,IF(C88="Масло 72,5, 75, 78%",0.00013,IF(C88="Масло 82,5, 84%",0.00013,IF(C88="Творог",0.0001,IF(C88="Сыр",0.000025,IF(C88="Яйца, яичный порошок",0.00005,IF(C88="Мороженое, коктейли",0.00001,IF(C88="Йогурт с наполнителями",0.0001,IF(C88="Йогурт, сыворотка, кисломол. продукты",0.00002,IF(C88="Мясо, готовые мясные продукты",0.000013,IF(C88="Рыба, жиры, креветки, субпродукты, консервы",0.000013,IF(C88="Мед",0.000075,)))))))))))))))))</f>
        <v>1.2999999999999999E-5</v>
      </c>
      <c r="P88" s="202">
        <f t="shared" ref="P88" si="232">IF(C88="Молоко, сухое молоко, смеси (метод экстракции)",0.00015,IF(C88="Молоко, молочные смеси (прямой метод)",0.00075,IF(C88="Сгущенное молоко",0.0003,IF(C88="Масло 50%",0.005025,IF(C88="Масло 65, 67%",0.005025,IF(C88="Масло 70%",0.005025,IF(C88="Масло 72,5, 75, 78%",0.005025,IF(C88="Масло 82,5, 84%",0.005025,IF(C88="Творог",0.0015,IF(C88="Сыр",0.00075,IF(C88="Яйца, яичный порошок",0.00075,IF(C88="Мороженое, коктейли",0.0003,IF(C88="Йогурт с наполнителями",0.00075,IF(C88="Йогурт, сыворотка, кисломол. продукты",0.00075,IF(C88="Мясо, готовые мясные продукты",0.00075,IF(C88="Рыба, жиры, креветки, субпродукты, консервы",0.00075,IF(C88="Мед",0.00075,)))))))))))))))))</f>
        <v>7.5000000000000002E-4</v>
      </c>
      <c r="Q88" s="208" t="str">
        <f>IF(E88&lt;=O88,"не обнаружено",IF(E88&gt;=P88,"выше диапазона",E88))</f>
        <v>не обнаружено</v>
      </c>
      <c r="R88" s="209"/>
      <c r="S88" s="203" t="s">
        <v>42</v>
      </c>
      <c r="T88" s="193" t="str">
        <f t="shared" ref="T88" si="233">IF(OR(Q88="не обнаружено",Q88="выше диапазона"),"",N88)</f>
        <v/>
      </c>
      <c r="U88" s="199"/>
      <c r="V88" s="122"/>
      <c r="W88" s="122"/>
      <c r="X88" s="97"/>
      <c r="Z88" s="97"/>
      <c r="AA88" s="97"/>
    </row>
    <row r="89" spans="1:27" s="123" customFormat="1" ht="15" customHeight="1">
      <c r="A89" s="212"/>
      <c r="B89" s="213"/>
      <c r="C89" s="192"/>
      <c r="D89" s="135">
        <f>Продоскрин_Хлорамфеникол!$K$83</f>
        <v>4.3861427400164086E-6</v>
      </c>
      <c r="E89" s="206"/>
      <c r="F89" s="201"/>
      <c r="G89" s="207"/>
      <c r="H89" s="207"/>
      <c r="I89" s="205"/>
      <c r="J89" s="201"/>
      <c r="K89" s="202"/>
      <c r="L89" s="205"/>
      <c r="M89" s="201"/>
      <c r="N89" s="200"/>
      <c r="O89" s="201"/>
      <c r="P89" s="202"/>
      <c r="Q89" s="210"/>
      <c r="R89" s="211"/>
      <c r="S89" s="204"/>
      <c r="T89" s="194"/>
      <c r="U89" s="199"/>
      <c r="V89" s="122"/>
      <c r="W89" s="122"/>
      <c r="X89" s="97"/>
      <c r="Z89" s="97"/>
      <c r="AA89" s="97"/>
    </row>
    <row r="90" spans="1:27" s="123" customFormat="1" ht="15" customHeight="1">
      <c r="A90" s="212">
        <v>28</v>
      </c>
      <c r="B90" s="213">
        <f>Продоскрин_Хлорамфеникол!B84</f>
        <v>0</v>
      </c>
      <c r="C90" s="191" t="s">
        <v>78</v>
      </c>
      <c r="D90" s="135">
        <f>Продоскрин_Хлорамфеникол!$K$84</f>
        <v>4.3956241334486235E-6</v>
      </c>
      <c r="E90" s="206">
        <f t="shared" ref="E90" si="234">(D90+D91)/2</f>
        <v>4.6621106385686027E-6</v>
      </c>
      <c r="F90" s="201">
        <f t="shared" ref="F90" si="235">IF(C90="Мед",9,13)</f>
        <v>13</v>
      </c>
      <c r="G90" s="207">
        <f>IF(R90=O90,"0",IF(R90=P90,"0",(0.01*F90*E90)))</f>
        <v>6.0607438301391838E-7</v>
      </c>
      <c r="H90" s="207">
        <f>IF(R90=O90,"0",IF(R90=P90,"0",(ABS(D90-D91))))</f>
        <v>5.3297301023995761E-7</v>
      </c>
      <c r="I90" s="205" t="str">
        <f t="shared" ref="I90" si="236">IF(R90=O90," ",IF(R90=P90," ",IF(H90&lt;G90,"приемлемо","неприемлемо")))</f>
        <v>приемлемо</v>
      </c>
      <c r="J90" s="201">
        <f t="shared" ref="J90" si="237">IF(C90="Мед",10,19)</f>
        <v>19</v>
      </c>
      <c r="K90" s="202">
        <f>IF(R90=O90,"0",IF(R90=P90,"0",(0.01*J90*E90)))</f>
        <v>8.8580102132803453E-7</v>
      </c>
      <c r="L90" s="205" t="str">
        <f t="shared" ref="L90" si="238">IF(R90=O90," ",IF(R90=P90," ",IF(H90&lt;K90,"приемлемо","неприемлемо")))</f>
        <v>приемлемо</v>
      </c>
      <c r="M90" s="201">
        <f t="shared" ref="M90" si="239">IF(C90="Мед",12,20)</f>
        <v>20</v>
      </c>
      <c r="N90" s="200">
        <f>IF(R90=O90,"0",IF(R90=P90,"0",(0.01*M90*E90)))</f>
        <v>9.3242212771372062E-7</v>
      </c>
      <c r="O90" s="201">
        <f t="shared" ref="O90" si="240">IF(C90="Молоко, сухое молоко, смеси (метод экстракции)",0.00001,IF(C90="Молоко, молочные смеси (прямой метод)",0.000025,IF(C90="Сгущенное молоко",0.00002,IF(C90="Масло 50%",0.00013,IF(C90="Масло 65, 67%",0.00013,IF(C90="Масло 70%",0.00013,IF(C90="Масло 72,5, 75, 78%",0.00013,IF(C90="Масло 82,5, 84%",0.00013,IF(C90="Творог",0.0001,IF(C90="Сыр",0.000025,IF(C90="Яйца, яичный порошок",0.00005,IF(C90="Мороженое, коктейли",0.00001,IF(C90="Йогурт с наполнителями",0.0001,IF(C90="Йогурт, сыворотка, кисломол. продукты",0.00002,IF(C90="Мясо, готовые мясные продукты",0.000013,IF(C90="Рыба, жиры, креветки, субпродукты, консервы",0.000013,IF(C90="Мед",0.000075,)))))))))))))))))</f>
        <v>1.2999999999999999E-5</v>
      </c>
      <c r="P90" s="202">
        <f t="shared" ref="P90" si="241">IF(C90="Молоко, сухое молоко, смеси (метод экстракции)",0.00015,IF(C90="Молоко, молочные смеси (прямой метод)",0.00075,IF(C90="Сгущенное молоко",0.0003,IF(C90="Масло 50%",0.005025,IF(C90="Масло 65, 67%",0.005025,IF(C90="Масло 70%",0.005025,IF(C90="Масло 72,5, 75, 78%",0.005025,IF(C90="Масло 82,5, 84%",0.005025,IF(C90="Творог",0.0015,IF(C90="Сыр",0.00075,IF(C90="Яйца, яичный порошок",0.00075,IF(C90="Мороженое, коктейли",0.0003,IF(C90="Йогурт с наполнителями",0.00075,IF(C90="Йогурт, сыворотка, кисломол. продукты",0.00075,IF(C90="Мясо, готовые мясные продукты",0.00075,IF(C90="Рыба, жиры, креветки, субпродукты, консервы",0.00075,IF(C90="Мед",0.00075,)))))))))))))))))</f>
        <v>7.5000000000000002E-4</v>
      </c>
      <c r="Q90" s="208" t="str">
        <f>IF(E90&lt;=O90,"не обнаружено",IF(E90&gt;=P90,"выше диапазона",E90))</f>
        <v>не обнаружено</v>
      </c>
      <c r="R90" s="209"/>
      <c r="S90" s="203" t="s">
        <v>42</v>
      </c>
      <c r="T90" s="193" t="str">
        <f t="shared" ref="T90" si="242">IF(OR(Q90="не обнаружено",Q90="выше диапазона"),"",N90)</f>
        <v/>
      </c>
      <c r="U90" s="199"/>
      <c r="V90" s="122"/>
      <c r="W90" s="122"/>
      <c r="X90" s="97"/>
      <c r="Z90" s="97"/>
      <c r="AA90" s="97"/>
    </row>
    <row r="91" spans="1:27" s="123" customFormat="1" ht="15" customHeight="1">
      <c r="A91" s="212"/>
      <c r="B91" s="213"/>
      <c r="C91" s="192"/>
      <c r="D91" s="135">
        <f>Продоскрин_Хлорамфеникол!$K$85</f>
        <v>4.9285971436885811E-6</v>
      </c>
      <c r="E91" s="206"/>
      <c r="F91" s="201"/>
      <c r="G91" s="207"/>
      <c r="H91" s="207"/>
      <c r="I91" s="205"/>
      <c r="J91" s="201"/>
      <c r="K91" s="202"/>
      <c r="L91" s="205"/>
      <c r="M91" s="201"/>
      <c r="N91" s="200"/>
      <c r="O91" s="201"/>
      <c r="P91" s="202"/>
      <c r="Q91" s="210"/>
      <c r="R91" s="211"/>
      <c r="S91" s="204"/>
      <c r="T91" s="194"/>
      <c r="U91" s="199"/>
      <c r="V91" s="122"/>
      <c r="W91" s="122"/>
      <c r="X91" s="97"/>
      <c r="Z91" s="97"/>
      <c r="AA91" s="97"/>
    </row>
    <row r="92" spans="1:27" s="123" customFormat="1" ht="15" customHeight="1">
      <c r="A92" s="212">
        <v>29</v>
      </c>
      <c r="B92" s="213">
        <f>Продоскрин_Хлорамфеникол!B86</f>
        <v>0</v>
      </c>
      <c r="C92" s="191" t="s">
        <v>89</v>
      </c>
      <c r="D92" s="135">
        <f>Продоскрин_Хлорамфеникол!$K$86</f>
        <v>6.9176097856816852E-6</v>
      </c>
      <c r="E92" s="206">
        <f t="shared" ref="E92" si="243">(D92+D93)/2</f>
        <v>7.1570653783677987E-6</v>
      </c>
      <c r="F92" s="201">
        <f t="shared" ref="F92" si="244">IF(C92="Мед",9,13)</f>
        <v>13</v>
      </c>
      <c r="G92" s="207">
        <f>IF(R92=O92,"0",IF(R92=P92,"0",(0.01*F92*E92)))</f>
        <v>9.3041849918781388E-7</v>
      </c>
      <c r="H92" s="207">
        <f>IF(R92=O92,"0",IF(R92=P92,"0",(ABS(D92-D93))))</f>
        <v>4.7891118537222778E-7</v>
      </c>
      <c r="I92" s="205" t="str">
        <f t="shared" ref="I92" si="245">IF(R92=O92," ",IF(R92=P92," ",IF(H92&lt;G92,"приемлемо","неприемлемо")))</f>
        <v>приемлемо</v>
      </c>
      <c r="J92" s="201">
        <f t="shared" ref="J92" si="246">IF(C92="Мед",10,19)</f>
        <v>19</v>
      </c>
      <c r="K92" s="202">
        <f>IF(R92=O92,"0",IF(R92=P92,"0",(0.01*J92*E92)))</f>
        <v>1.3598424218898817E-6</v>
      </c>
      <c r="L92" s="205" t="str">
        <f t="shared" ref="L92" si="247">IF(R92=O92," ",IF(R92=P92," ",IF(H92&lt;K92,"приемлемо","неприемлемо")))</f>
        <v>приемлемо</v>
      </c>
      <c r="M92" s="201">
        <f t="shared" ref="M92" si="248">IF(C92="Мед",12,20)</f>
        <v>20</v>
      </c>
      <c r="N92" s="200">
        <f>IF(R92=O92,"0",IF(R92=P92,"0",(0.01*M92*E92)))</f>
        <v>1.4314130756735598E-6</v>
      </c>
      <c r="O92" s="201">
        <f t="shared" ref="O92" si="249">IF(C92="Молоко, сухое молоко, смеси (метод экстракции)",0.00001,IF(C92="Молоко, молочные смеси (прямой метод)",0.000025,IF(C92="Сгущенное молоко",0.00002,IF(C92="Масло 50%",0.00013,IF(C92="Масло 65, 67%",0.00013,IF(C92="Масло 70%",0.00013,IF(C92="Масло 72,5, 75, 78%",0.00013,IF(C92="Масло 82,5, 84%",0.00013,IF(C92="Творог",0.0001,IF(C92="Сыр",0.000025,IF(C92="Яйца, яичный порошок",0.00005,IF(C92="Мороженое, коктейли",0.00001,IF(C92="Йогурт с наполнителями",0.0001,IF(C92="Йогурт, сыворотка, кисломол. продукты",0.00002,IF(C92="Мясо, готовые мясные продукты",0.000013,IF(C92="Рыба, жиры, креветки, субпродукты, консервы",0.000013,IF(C92="Мед",0.000075,)))))))))))))))))</f>
        <v>1.2999999999999999E-5</v>
      </c>
      <c r="P92" s="202">
        <f t="shared" ref="P92" si="250">IF(C92="Молоко, сухое молоко, смеси (метод экстракции)",0.00015,IF(C92="Молоко, молочные смеси (прямой метод)",0.00075,IF(C92="Сгущенное молоко",0.0003,IF(C92="Масло 50%",0.005025,IF(C92="Масло 65, 67%",0.005025,IF(C92="Масло 70%",0.005025,IF(C92="Масло 72,5, 75, 78%",0.005025,IF(C92="Масло 82,5, 84%",0.005025,IF(C92="Творог",0.0015,IF(C92="Сыр",0.00075,IF(C92="Яйца, яичный порошок",0.00075,IF(C92="Мороженое, коктейли",0.0003,IF(C92="Йогурт с наполнителями",0.00075,IF(C92="Йогурт, сыворотка, кисломол. продукты",0.00075,IF(C92="Мясо, готовые мясные продукты",0.00075,IF(C92="Рыба, жиры, креветки, субпродукты, консервы",0.00075,IF(C92="Мед",0.00075,)))))))))))))))))</f>
        <v>7.5000000000000002E-4</v>
      </c>
      <c r="Q92" s="208" t="str">
        <f>IF(E92&lt;=O92,"не обнаружено",IF(E92&gt;=P92,"выше диапазона",E92))</f>
        <v>не обнаружено</v>
      </c>
      <c r="R92" s="209"/>
      <c r="S92" s="203" t="s">
        <v>42</v>
      </c>
      <c r="T92" s="193" t="str">
        <f t="shared" ref="T92" si="251">IF(OR(Q92="не обнаружено",Q92="выше диапазона"),"",N92)</f>
        <v/>
      </c>
      <c r="U92" s="199"/>
      <c r="V92" s="122"/>
      <c r="W92" s="122"/>
      <c r="X92" s="97"/>
      <c r="Z92" s="97"/>
      <c r="AA92" s="97"/>
    </row>
    <row r="93" spans="1:27" s="123" customFormat="1" ht="15" customHeight="1">
      <c r="A93" s="212"/>
      <c r="B93" s="213"/>
      <c r="C93" s="192"/>
      <c r="D93" s="135">
        <f>Продоскрин_Хлорамфеникол!$K$87</f>
        <v>7.396520971053913E-6</v>
      </c>
      <c r="E93" s="206"/>
      <c r="F93" s="201"/>
      <c r="G93" s="207"/>
      <c r="H93" s="207"/>
      <c r="I93" s="205"/>
      <c r="J93" s="201"/>
      <c r="K93" s="202"/>
      <c r="L93" s="205"/>
      <c r="M93" s="201"/>
      <c r="N93" s="200"/>
      <c r="O93" s="201"/>
      <c r="P93" s="202"/>
      <c r="Q93" s="210"/>
      <c r="R93" s="211"/>
      <c r="S93" s="204"/>
      <c r="T93" s="194"/>
      <c r="U93" s="199"/>
      <c r="V93" s="122"/>
      <c r="W93" s="122"/>
      <c r="X93" s="97"/>
      <c r="Z93" s="97"/>
      <c r="AA93" s="97"/>
    </row>
    <row r="94" spans="1:27" s="123" customFormat="1" ht="15" customHeight="1">
      <c r="A94" s="212">
        <v>30</v>
      </c>
      <c r="B94" s="213">
        <f>Продоскрин_Хлорамфеникол!B88</f>
        <v>0</v>
      </c>
      <c r="C94" s="191" t="s">
        <v>89</v>
      </c>
      <c r="D94" s="135">
        <f>Продоскрин_Хлорамфеникол!$K$88</f>
        <v>5.3964781534521722E-6</v>
      </c>
      <c r="E94" s="206">
        <f t="shared" ref="E94" si="252">(D94+D95)/2</f>
        <v>5.1946728781041652E-6</v>
      </c>
      <c r="F94" s="201">
        <f t="shared" ref="F94" si="253">IF(C94="Мед",9,13)</f>
        <v>13</v>
      </c>
      <c r="G94" s="207">
        <f>IF(R94=O94,"0",IF(R94=P94,"0",(0.01*F94*E94)))</f>
        <v>6.7530747415354148E-7</v>
      </c>
      <c r="H94" s="207">
        <f>IF(R94=O94,"0",IF(R94=P94,"0",(ABS(D94-D95))))</f>
        <v>4.036105506960131E-7</v>
      </c>
      <c r="I94" s="205" t="str">
        <f t="shared" ref="I94" si="254">IF(R94=O94," ",IF(R94=P94," ",IF(H94&lt;G94,"приемлемо","неприемлемо")))</f>
        <v>приемлемо</v>
      </c>
      <c r="J94" s="201">
        <f t="shared" ref="J94" si="255">IF(C94="Мед",10,19)</f>
        <v>19</v>
      </c>
      <c r="K94" s="202">
        <f>IF(R94=O94,"0",IF(R94=P94,"0",(0.01*J94*E94)))</f>
        <v>9.8698784683979144E-7</v>
      </c>
      <c r="L94" s="205" t="str">
        <f t="shared" ref="L94" si="256">IF(R94=O94," ",IF(R94=P94," ",IF(H94&lt;K94,"приемлемо","неприемлемо")))</f>
        <v>приемлемо</v>
      </c>
      <c r="M94" s="201">
        <f t="shared" ref="M94" si="257">IF(C94="Мед",12,20)</f>
        <v>20</v>
      </c>
      <c r="N94" s="200">
        <f>IF(R94=O94,"0",IF(R94=P94,"0",(0.01*M94*E94)))</f>
        <v>1.0389345756208331E-6</v>
      </c>
      <c r="O94" s="201">
        <f t="shared" ref="O94" si="258">IF(C94="Молоко, сухое молоко, смеси (метод экстракции)",0.00001,IF(C94="Молоко, молочные смеси (прямой метод)",0.000025,IF(C94="Сгущенное молоко",0.00002,IF(C94="Масло 50%",0.00013,IF(C94="Масло 65, 67%",0.00013,IF(C94="Масло 70%",0.00013,IF(C94="Масло 72,5, 75, 78%",0.00013,IF(C94="Масло 82,5, 84%",0.00013,IF(C94="Творог",0.0001,IF(C94="Сыр",0.000025,IF(C94="Яйца, яичный порошок",0.00005,IF(C94="Мороженое, коктейли",0.00001,IF(C94="Йогурт с наполнителями",0.0001,IF(C94="Йогурт, сыворотка, кисломол. продукты",0.00002,IF(C94="Мясо, готовые мясные продукты",0.000013,IF(C94="Рыба, жиры, креветки, субпродукты, консервы",0.000013,IF(C94="Мед",0.000075,)))))))))))))))))</f>
        <v>1.2999999999999999E-5</v>
      </c>
      <c r="P94" s="202">
        <f t="shared" ref="P94" si="259">IF(C94="Молоко, сухое молоко, смеси (метод экстракции)",0.00015,IF(C94="Молоко, молочные смеси (прямой метод)",0.00075,IF(C94="Сгущенное молоко",0.0003,IF(C94="Масло 50%",0.005025,IF(C94="Масло 65, 67%",0.005025,IF(C94="Масло 70%",0.005025,IF(C94="Масло 72,5, 75, 78%",0.005025,IF(C94="Масло 82,5, 84%",0.005025,IF(C94="Творог",0.0015,IF(C94="Сыр",0.00075,IF(C94="Яйца, яичный порошок",0.00075,IF(C94="Мороженое, коктейли",0.0003,IF(C94="Йогурт с наполнителями",0.00075,IF(C94="Йогурт, сыворотка, кисломол. продукты",0.00075,IF(C94="Мясо, готовые мясные продукты",0.00075,IF(C94="Рыба, жиры, креветки, субпродукты, консервы",0.00075,IF(C94="Мед",0.00075,)))))))))))))))))</f>
        <v>7.5000000000000002E-4</v>
      </c>
      <c r="Q94" s="208" t="str">
        <f>IF(E94&lt;=O94,"не обнаружено",IF(E94&gt;=P94,"выше диапазона",E94))</f>
        <v>не обнаружено</v>
      </c>
      <c r="R94" s="209"/>
      <c r="S94" s="203" t="s">
        <v>42</v>
      </c>
      <c r="T94" s="193" t="str">
        <f t="shared" ref="T94" si="260">IF(OR(Q94="не обнаружено",Q94="выше диапазона"),"",N94)</f>
        <v/>
      </c>
      <c r="U94" s="199"/>
      <c r="V94" s="122"/>
      <c r="W94" s="122"/>
      <c r="X94" s="97"/>
      <c r="Z94" s="97"/>
      <c r="AA94" s="97"/>
    </row>
    <row r="95" spans="1:27" s="123" customFormat="1" ht="15" customHeight="1">
      <c r="A95" s="212"/>
      <c r="B95" s="213"/>
      <c r="C95" s="192"/>
      <c r="D95" s="135">
        <f>Продоскрин_Хлорамфеникол!$K$89</f>
        <v>4.9928676027561591E-6</v>
      </c>
      <c r="E95" s="206"/>
      <c r="F95" s="201"/>
      <c r="G95" s="207"/>
      <c r="H95" s="207"/>
      <c r="I95" s="205"/>
      <c r="J95" s="201"/>
      <c r="K95" s="202"/>
      <c r="L95" s="205"/>
      <c r="M95" s="201"/>
      <c r="N95" s="200"/>
      <c r="O95" s="201"/>
      <c r="P95" s="202"/>
      <c r="Q95" s="210"/>
      <c r="R95" s="211"/>
      <c r="S95" s="204"/>
      <c r="T95" s="194"/>
      <c r="U95" s="199"/>
      <c r="V95" s="122"/>
      <c r="W95" s="122"/>
      <c r="X95" s="97"/>
      <c r="Z95" s="97"/>
      <c r="AA95" s="97"/>
    </row>
    <row r="96" spans="1:27" s="123" customFormat="1" ht="15" customHeight="1">
      <c r="A96" s="212">
        <v>31</v>
      </c>
      <c r="B96" s="213">
        <f>Продоскрин_Хлорамфеникол!B90</f>
        <v>0</v>
      </c>
      <c r="C96" s="191" t="s">
        <v>89</v>
      </c>
      <c r="D96" s="135">
        <f>Продоскрин_Хлорамфеникол!$K$90</f>
        <v>5.1683826543951895E-6</v>
      </c>
      <c r="E96" s="206">
        <f t="shared" ref="E96" si="261">(D96+D97)/2</f>
        <v>5.407601523075725E-6</v>
      </c>
      <c r="F96" s="201">
        <f t="shared" ref="F96" si="262">IF(C96="Мед",9,13)</f>
        <v>13</v>
      </c>
      <c r="G96" s="207">
        <f>IF(R96=O96,"0",IF(R96=P96,"0",(0.01*F96*E96)))</f>
        <v>7.029881979998443E-7</v>
      </c>
      <c r="H96" s="207">
        <f>IF(R96=O96,"0",IF(R96=P96,"0",(ABS(D96-D97))))</f>
        <v>4.7843773736107187E-7</v>
      </c>
      <c r="I96" s="205" t="str">
        <f t="shared" ref="I96" si="263">IF(R96=O96," ",IF(R96=P96," ",IF(H96&lt;G96,"приемлемо","неприемлемо")))</f>
        <v>приемлемо</v>
      </c>
      <c r="J96" s="201">
        <f t="shared" ref="J96" si="264">IF(C96="Мед",10,19)</f>
        <v>19</v>
      </c>
      <c r="K96" s="202">
        <f>IF(R96=O96,"0",IF(R96=P96,"0",(0.01*J96*E96)))</f>
        <v>1.0274442893843877E-6</v>
      </c>
      <c r="L96" s="205" t="str">
        <f t="shared" ref="L96" si="265">IF(R96=O96," ",IF(R96=P96," ",IF(H96&lt;K96,"приемлемо","неприемлемо")))</f>
        <v>приемлемо</v>
      </c>
      <c r="M96" s="201">
        <f t="shared" ref="M96" si="266">IF(C96="Мед",12,20)</f>
        <v>20</v>
      </c>
      <c r="N96" s="200">
        <f>IF(R96=O96,"0",IF(R96=P96,"0",(0.01*M96*E96)))</f>
        <v>1.0815203046151451E-6</v>
      </c>
      <c r="O96" s="201">
        <f t="shared" ref="O96" si="267">IF(C96="Молоко, сухое молоко, смеси (метод экстракции)",0.00001,IF(C96="Молоко, молочные смеси (прямой метод)",0.000025,IF(C96="Сгущенное молоко",0.00002,IF(C96="Масло 50%",0.00013,IF(C96="Масло 65, 67%",0.00013,IF(C96="Масло 70%",0.00013,IF(C96="Масло 72,5, 75, 78%",0.00013,IF(C96="Масло 82,5, 84%",0.00013,IF(C96="Творог",0.0001,IF(C96="Сыр",0.000025,IF(C96="Яйца, яичный порошок",0.00005,IF(C96="Мороженое, коктейли",0.00001,IF(C96="Йогурт с наполнителями",0.0001,IF(C96="Йогурт, сыворотка, кисломол. продукты",0.00002,IF(C96="Мясо, готовые мясные продукты",0.000013,IF(C96="Рыба, жиры, креветки, субпродукты, консервы",0.000013,IF(C96="Мед",0.000075,)))))))))))))))))</f>
        <v>1.2999999999999999E-5</v>
      </c>
      <c r="P96" s="202">
        <f t="shared" ref="P96" si="268">IF(C96="Молоко, сухое молоко, смеси (метод экстракции)",0.00015,IF(C96="Молоко, молочные смеси (прямой метод)",0.00075,IF(C96="Сгущенное молоко",0.0003,IF(C96="Масло 50%",0.005025,IF(C96="Масло 65, 67%",0.005025,IF(C96="Масло 70%",0.005025,IF(C96="Масло 72,5, 75, 78%",0.005025,IF(C96="Масло 82,5, 84%",0.005025,IF(C96="Творог",0.0015,IF(C96="Сыр",0.00075,IF(C96="Яйца, яичный порошок",0.00075,IF(C96="Мороженое, коктейли",0.0003,IF(C96="Йогурт с наполнителями",0.00075,IF(C96="Йогурт, сыворотка, кисломол. продукты",0.00075,IF(C96="Мясо, готовые мясные продукты",0.00075,IF(C96="Рыба, жиры, креветки, субпродукты, консервы",0.00075,IF(C96="Мед",0.00075,)))))))))))))))))</f>
        <v>7.5000000000000002E-4</v>
      </c>
      <c r="Q96" s="208" t="str">
        <f>IF(E96&lt;=O96,"не обнаружено",IF(E96&gt;=P96,"выше диапазона",E96))</f>
        <v>не обнаружено</v>
      </c>
      <c r="R96" s="209"/>
      <c r="S96" s="203" t="s">
        <v>42</v>
      </c>
      <c r="T96" s="193" t="str">
        <f t="shared" ref="T96" si="269">IF(OR(Q96="не обнаружено",Q96="выше диапазона"),"",N96)</f>
        <v/>
      </c>
      <c r="U96" s="199"/>
      <c r="V96" s="122"/>
      <c r="W96" s="122"/>
      <c r="X96" s="97"/>
      <c r="Z96" s="97"/>
      <c r="AA96" s="97"/>
    </row>
    <row r="97" spans="1:27" s="123" customFormat="1" ht="15" customHeight="1">
      <c r="A97" s="212"/>
      <c r="B97" s="213"/>
      <c r="C97" s="192"/>
      <c r="D97" s="135">
        <f>Продоскрин_Хлорамфеникол!$K$91</f>
        <v>5.6468203917562613E-6</v>
      </c>
      <c r="E97" s="206"/>
      <c r="F97" s="201"/>
      <c r="G97" s="207"/>
      <c r="H97" s="207"/>
      <c r="I97" s="205"/>
      <c r="J97" s="201"/>
      <c r="K97" s="202"/>
      <c r="L97" s="205"/>
      <c r="M97" s="201"/>
      <c r="N97" s="200"/>
      <c r="O97" s="201"/>
      <c r="P97" s="202"/>
      <c r="Q97" s="210"/>
      <c r="R97" s="211"/>
      <c r="S97" s="204"/>
      <c r="T97" s="194"/>
      <c r="U97" s="199"/>
      <c r="V97" s="122"/>
      <c r="W97" s="122"/>
      <c r="X97" s="97"/>
      <c r="Z97" s="97"/>
      <c r="AA97" s="97"/>
    </row>
    <row r="98" spans="1:27" s="123" customFormat="1" ht="15" customHeight="1">
      <c r="A98" s="212">
        <v>32</v>
      </c>
      <c r="B98" s="213">
        <f>Продоскрин_Хлорамфеникол!B92</f>
        <v>0</v>
      </c>
      <c r="C98" s="191" t="s">
        <v>89</v>
      </c>
      <c r="D98" s="135">
        <f>Продоскрин_Хлорамфеникол!$K$92</f>
        <v>6.3042172347734844E-6</v>
      </c>
      <c r="E98" s="206">
        <f t="shared" ref="E98" si="270">(D98+D99)/2</f>
        <v>6.3178596016385955E-6</v>
      </c>
      <c r="F98" s="201">
        <f t="shared" ref="F98" si="271">IF(C98="Мед",9,13)</f>
        <v>13</v>
      </c>
      <c r="G98" s="207">
        <f>IF(R98=O98,"0",IF(R98=P98,"0",(0.01*F98*E98)))</f>
        <v>8.2132174821301744E-7</v>
      </c>
      <c r="H98" s="207">
        <f>IF(R98=O98,"0",IF(R98=P98,"0",(ABS(D98-D99))))</f>
        <v>2.7284733730221314E-8</v>
      </c>
      <c r="I98" s="205" t="str">
        <f t="shared" ref="I98" si="272">IF(R98=O98," ",IF(R98=P98," ",IF(H98&lt;G98,"приемлемо","неприемлемо")))</f>
        <v>приемлемо</v>
      </c>
      <c r="J98" s="201">
        <f t="shared" ref="J98" si="273">IF(C98="Мед",10,19)</f>
        <v>19</v>
      </c>
      <c r="K98" s="202">
        <f>IF(R98=O98,"0",IF(R98=P98,"0",(0.01*J98*E98)))</f>
        <v>1.2003933243113332E-6</v>
      </c>
      <c r="L98" s="205" t="str">
        <f t="shared" ref="L98" si="274">IF(R98=O98," ",IF(R98=P98," ",IF(H98&lt;K98,"приемлемо","неприемлемо")))</f>
        <v>приемлемо</v>
      </c>
      <c r="M98" s="201">
        <f t="shared" ref="M98" si="275">IF(C98="Мед",12,20)</f>
        <v>20</v>
      </c>
      <c r="N98" s="200">
        <f>IF(R98=O98,"0",IF(R98=P98,"0",(0.01*M98*E98)))</f>
        <v>1.2635719203277192E-6</v>
      </c>
      <c r="O98" s="201">
        <f t="shared" ref="O98" si="276">IF(C98="Молоко, сухое молоко, смеси (метод экстракции)",0.00001,IF(C98="Молоко, молочные смеси (прямой метод)",0.000025,IF(C98="Сгущенное молоко",0.00002,IF(C98="Масло 50%",0.00013,IF(C98="Масло 65, 67%",0.00013,IF(C98="Масло 70%",0.00013,IF(C98="Масло 72,5, 75, 78%",0.00013,IF(C98="Масло 82,5, 84%",0.00013,IF(C98="Творог",0.0001,IF(C98="Сыр",0.000025,IF(C98="Яйца, яичный порошок",0.00005,IF(C98="Мороженое, коктейли",0.00001,IF(C98="Йогурт с наполнителями",0.0001,IF(C98="Йогурт, сыворотка, кисломол. продукты",0.00002,IF(C98="Мясо, готовые мясные продукты",0.000013,IF(C98="Рыба, жиры, креветки, субпродукты, консервы",0.000013,IF(C98="Мед",0.000075,)))))))))))))))))</f>
        <v>1.2999999999999999E-5</v>
      </c>
      <c r="P98" s="202">
        <f t="shared" ref="P98" si="277">IF(C98="Молоко, сухое молоко, смеси (метод экстракции)",0.00015,IF(C98="Молоко, молочные смеси (прямой метод)",0.00075,IF(C98="Сгущенное молоко",0.0003,IF(C98="Масло 50%",0.005025,IF(C98="Масло 65, 67%",0.005025,IF(C98="Масло 70%",0.005025,IF(C98="Масло 72,5, 75, 78%",0.005025,IF(C98="Масло 82,5, 84%",0.005025,IF(C98="Творог",0.0015,IF(C98="Сыр",0.00075,IF(C98="Яйца, яичный порошок",0.00075,IF(C98="Мороженое, коктейли",0.0003,IF(C98="Йогурт с наполнителями",0.00075,IF(C98="Йогурт, сыворотка, кисломол. продукты",0.00075,IF(C98="Мясо, готовые мясные продукты",0.00075,IF(C98="Рыба, жиры, креветки, субпродукты, консервы",0.00075,IF(C98="Мед",0.00075,)))))))))))))))))</f>
        <v>7.5000000000000002E-4</v>
      </c>
      <c r="Q98" s="208" t="str">
        <f>IF(E98&lt;=O98,"не обнаружено",IF(E98&gt;=P98,"выше диапазона",E98))</f>
        <v>не обнаружено</v>
      </c>
      <c r="R98" s="209"/>
      <c r="S98" s="203" t="s">
        <v>42</v>
      </c>
      <c r="T98" s="193" t="str">
        <f t="shared" ref="T98" si="278">IF(OR(Q98="не обнаружено",Q98="выше диапазона"),"",N98)</f>
        <v/>
      </c>
      <c r="U98" s="199"/>
      <c r="V98" s="122"/>
      <c r="W98" s="122"/>
      <c r="X98" s="97"/>
      <c r="Z98" s="97"/>
      <c r="AA98" s="97"/>
    </row>
    <row r="99" spans="1:27" s="123" customFormat="1" ht="15" customHeight="1">
      <c r="A99" s="212"/>
      <c r="B99" s="213"/>
      <c r="C99" s="192"/>
      <c r="D99" s="135">
        <f>Продоскрин_Хлорамфеникол!$K$93</f>
        <v>6.3315019685037057E-6</v>
      </c>
      <c r="E99" s="206"/>
      <c r="F99" s="201"/>
      <c r="G99" s="207"/>
      <c r="H99" s="207"/>
      <c r="I99" s="205"/>
      <c r="J99" s="201"/>
      <c r="K99" s="202"/>
      <c r="L99" s="205"/>
      <c r="M99" s="201"/>
      <c r="N99" s="200"/>
      <c r="O99" s="201"/>
      <c r="P99" s="202"/>
      <c r="Q99" s="210"/>
      <c r="R99" s="211"/>
      <c r="S99" s="204"/>
      <c r="T99" s="194"/>
      <c r="U99" s="199"/>
      <c r="V99" s="122"/>
      <c r="W99" s="122"/>
      <c r="X99" s="97"/>
      <c r="Z99" s="97"/>
      <c r="AA99" s="97"/>
    </row>
    <row r="100" spans="1:27" s="123" customFormat="1" ht="15" customHeight="1">
      <c r="A100" s="212">
        <v>33</v>
      </c>
      <c r="B100" s="213">
        <f>Продоскрин_Хлорамфеникол!B94</f>
        <v>0</v>
      </c>
      <c r="C100" s="191" t="s">
        <v>89</v>
      </c>
      <c r="D100" s="135">
        <f>Продоскрин_Хлорамфеникол!$K$94</f>
        <v>5.0689098444920885E-6</v>
      </c>
      <c r="E100" s="206">
        <f t="shared" ref="E100" si="279">(D100+D101)/2</f>
        <v>4.7802412573475618E-6</v>
      </c>
      <c r="F100" s="201">
        <f t="shared" ref="F100" si="280">IF(C100="Мед",9,13)</f>
        <v>13</v>
      </c>
      <c r="G100" s="207">
        <f>IF(R100=O100,"0",IF(R100=P100,"0",(0.01*F100*E100)))</f>
        <v>6.2143136345518306E-7</v>
      </c>
      <c r="H100" s="207">
        <f>IF(R100=O100,"0",IF(R100=P100,"0",(ABS(D100-D101))))</f>
        <v>5.7733717428905415E-7</v>
      </c>
      <c r="I100" s="205" t="str">
        <f t="shared" ref="I100" si="281">IF(R100=O100," ",IF(R100=P100," ",IF(H100&lt;G100,"приемлемо","неприемлемо")))</f>
        <v>приемлемо</v>
      </c>
      <c r="J100" s="201">
        <f t="shared" ref="J100" si="282">IF(C100="Мед",10,19)</f>
        <v>19</v>
      </c>
      <c r="K100" s="202">
        <f>IF(R100=O100,"0",IF(R100=P100,"0",(0.01*J100*E100)))</f>
        <v>9.0824583889603675E-7</v>
      </c>
      <c r="L100" s="205" t="str">
        <f t="shared" ref="L100" si="283">IF(R100=O100," ",IF(R100=P100," ",IF(H100&lt;K100,"приемлемо","неприемлемо")))</f>
        <v>приемлемо</v>
      </c>
      <c r="M100" s="201">
        <f t="shared" ref="M100" si="284">IF(C100="Мед",12,20)</f>
        <v>20</v>
      </c>
      <c r="N100" s="200">
        <f>IF(R100=O100,"0",IF(R100=P100,"0",(0.01*M100*E100)))</f>
        <v>9.5604825146951232E-7</v>
      </c>
      <c r="O100" s="201">
        <f t="shared" ref="O100" si="285">IF(C100="Молоко, сухое молоко, смеси (метод экстракции)",0.00001,IF(C100="Молоко, молочные смеси (прямой метод)",0.000025,IF(C100="Сгущенное молоко",0.00002,IF(C100="Масло 50%",0.00013,IF(C100="Масло 65, 67%",0.00013,IF(C100="Масло 70%",0.00013,IF(C100="Масло 72,5, 75, 78%",0.00013,IF(C100="Масло 82,5, 84%",0.00013,IF(C100="Творог",0.0001,IF(C100="Сыр",0.000025,IF(C100="Яйца, яичный порошок",0.00005,IF(C100="Мороженое, коктейли",0.00001,IF(C100="Йогурт с наполнителями",0.0001,IF(C100="Йогурт, сыворотка, кисломол. продукты",0.00002,IF(C100="Мясо, готовые мясные продукты",0.000013,IF(C100="Рыба, жиры, креветки, субпродукты, консервы",0.000013,IF(C100="Мед",0.000075,)))))))))))))))))</f>
        <v>1.2999999999999999E-5</v>
      </c>
      <c r="P100" s="202">
        <f t="shared" ref="P100" si="286">IF(C100="Молоко, сухое молоко, смеси (метод экстракции)",0.00015,IF(C100="Молоко, молочные смеси (прямой метод)",0.00075,IF(C100="Сгущенное молоко",0.0003,IF(C100="Масло 50%",0.005025,IF(C100="Масло 65, 67%",0.005025,IF(C100="Масло 70%",0.005025,IF(C100="Масло 72,5, 75, 78%",0.005025,IF(C100="Масло 82,5, 84%",0.005025,IF(C100="Творог",0.0015,IF(C100="Сыр",0.00075,IF(C100="Яйца, яичный порошок",0.00075,IF(C100="Мороженое, коктейли",0.0003,IF(C100="Йогурт с наполнителями",0.00075,IF(C100="Йогурт, сыворотка, кисломол. продукты",0.00075,IF(C100="Мясо, готовые мясные продукты",0.00075,IF(C100="Рыба, жиры, креветки, субпродукты, консервы",0.00075,IF(C100="Мед",0.00075,)))))))))))))))))</f>
        <v>7.5000000000000002E-4</v>
      </c>
      <c r="Q100" s="208" t="str">
        <f>IF(E100&lt;=O100,"не обнаружено",IF(E100&gt;=P100,"выше диапазона",E100))</f>
        <v>не обнаружено</v>
      </c>
      <c r="R100" s="209"/>
      <c r="S100" s="203" t="s">
        <v>42</v>
      </c>
      <c r="T100" s="193" t="str">
        <f t="shared" ref="T100" si="287">IF(OR(Q100="не обнаружено",Q100="выше диапазона"),"",N100)</f>
        <v/>
      </c>
      <c r="U100" s="199"/>
      <c r="V100" s="122"/>
      <c r="W100" s="122"/>
      <c r="X100" s="97"/>
      <c r="Z100" s="97"/>
      <c r="AA100" s="97"/>
    </row>
    <row r="101" spans="1:27" s="123" customFormat="1" ht="15" customHeight="1">
      <c r="A101" s="212"/>
      <c r="B101" s="213"/>
      <c r="C101" s="192"/>
      <c r="D101" s="135">
        <f>Продоскрин_Хлорамфеникол!$K$95</f>
        <v>4.4915726702030343E-6</v>
      </c>
      <c r="E101" s="206"/>
      <c r="F101" s="201"/>
      <c r="G101" s="207"/>
      <c r="H101" s="207"/>
      <c r="I101" s="205"/>
      <c r="J101" s="201"/>
      <c r="K101" s="202"/>
      <c r="L101" s="205"/>
      <c r="M101" s="201"/>
      <c r="N101" s="200"/>
      <c r="O101" s="201"/>
      <c r="P101" s="202"/>
      <c r="Q101" s="210"/>
      <c r="R101" s="211"/>
      <c r="S101" s="204"/>
      <c r="T101" s="194"/>
      <c r="U101" s="199"/>
      <c r="V101" s="122"/>
      <c r="W101" s="122"/>
      <c r="X101" s="97"/>
      <c r="Z101" s="97"/>
      <c r="AA101" s="97"/>
    </row>
    <row r="102" spans="1:27" s="123" customFormat="1" ht="15" customHeight="1">
      <c r="A102" s="212">
        <v>34</v>
      </c>
      <c r="B102" s="213">
        <f>Продоскрин_Хлорамфеникол!B96</f>
        <v>0</v>
      </c>
      <c r="C102" s="191" t="s">
        <v>89</v>
      </c>
      <c r="D102" s="135">
        <f>Продоскрин_Хлорамфеникол!$K$96</f>
        <v>5.1128814085055966E-6</v>
      </c>
      <c r="E102" s="206">
        <f t="shared" ref="E102" si="288">(D102+D103)/2</f>
        <v>5.2314745112285153E-6</v>
      </c>
      <c r="F102" s="201">
        <f t="shared" ref="F102" si="289">IF(C102="Мед",9,13)</f>
        <v>13</v>
      </c>
      <c r="G102" s="207">
        <f>IF(R102=O102,"0",IF(R102=P102,"0",(0.01*F102*E102)))</f>
        <v>6.8009168645970699E-7</v>
      </c>
      <c r="H102" s="207">
        <f>IF(R102=O102,"0",IF(R102=P102,"0",(ABS(D102-D103))))</f>
        <v>2.3718620544583735E-7</v>
      </c>
      <c r="I102" s="205" t="str">
        <f t="shared" ref="I102" si="290">IF(R102=O102," ",IF(R102=P102," ",IF(H102&lt;G102,"приемлемо","неприемлемо")))</f>
        <v>приемлемо</v>
      </c>
      <c r="J102" s="201">
        <f t="shared" ref="J102" si="291">IF(C102="Мед",10,19)</f>
        <v>19</v>
      </c>
      <c r="K102" s="202">
        <f>IF(R102=O102,"0",IF(R102=P102,"0",(0.01*J102*E102)))</f>
        <v>9.939801571334179E-7</v>
      </c>
      <c r="L102" s="205" t="str">
        <f t="shared" ref="L102" si="292">IF(R102=O102," ",IF(R102=P102," ",IF(H102&lt;K102,"приемлемо","неприемлемо")))</f>
        <v>приемлемо</v>
      </c>
      <c r="M102" s="201">
        <f t="shared" ref="M102" si="293">IF(C102="Мед",12,20)</f>
        <v>20</v>
      </c>
      <c r="N102" s="200">
        <f>IF(R102=O102,"0",IF(R102=P102,"0",(0.01*M102*E102)))</f>
        <v>1.0462949022457031E-6</v>
      </c>
      <c r="O102" s="201">
        <f t="shared" ref="O102" si="294">IF(C102="Молоко, сухое молоко, смеси (метод экстракции)",0.00001,IF(C102="Молоко, молочные смеси (прямой метод)",0.000025,IF(C102="Сгущенное молоко",0.00002,IF(C102="Масло 50%",0.00013,IF(C102="Масло 65, 67%",0.00013,IF(C102="Масло 70%",0.00013,IF(C102="Масло 72,5, 75, 78%",0.00013,IF(C102="Масло 82,5, 84%",0.00013,IF(C102="Творог",0.0001,IF(C102="Сыр",0.000025,IF(C102="Яйца, яичный порошок",0.00005,IF(C102="Мороженое, коктейли",0.00001,IF(C102="Йогурт с наполнителями",0.0001,IF(C102="Йогурт, сыворотка, кисломол. продукты",0.00002,IF(C102="Мясо, готовые мясные продукты",0.000013,IF(C102="Рыба, жиры, креветки, субпродукты, консервы",0.000013,IF(C102="Мед",0.000075,)))))))))))))))))</f>
        <v>1.2999999999999999E-5</v>
      </c>
      <c r="P102" s="202">
        <f t="shared" ref="P102" si="295">IF(C102="Молоко, сухое молоко, смеси (метод экстракции)",0.00015,IF(C102="Молоко, молочные смеси (прямой метод)",0.00075,IF(C102="Сгущенное молоко",0.0003,IF(C102="Масло 50%",0.005025,IF(C102="Масло 65, 67%",0.005025,IF(C102="Масло 70%",0.005025,IF(C102="Масло 72,5, 75, 78%",0.005025,IF(C102="Масло 82,5, 84%",0.005025,IF(C102="Творог",0.0015,IF(C102="Сыр",0.00075,IF(C102="Яйца, яичный порошок",0.00075,IF(C102="Мороженое, коктейли",0.0003,IF(C102="Йогурт с наполнителями",0.00075,IF(C102="Йогурт, сыворотка, кисломол. продукты",0.00075,IF(C102="Мясо, готовые мясные продукты",0.00075,IF(C102="Рыба, жиры, креветки, субпродукты, консервы",0.00075,IF(C102="Мед",0.00075,)))))))))))))))))</f>
        <v>7.5000000000000002E-4</v>
      </c>
      <c r="Q102" s="208" t="str">
        <f>IF(E102&lt;=O102,"не обнаружено",IF(E102&gt;=P102,"выше диапазона",E102))</f>
        <v>не обнаружено</v>
      </c>
      <c r="R102" s="209"/>
      <c r="S102" s="203" t="s">
        <v>42</v>
      </c>
      <c r="T102" s="193" t="str">
        <f t="shared" ref="T102" si="296">IF(OR(Q102="не обнаружено",Q102="выше диапазона"),"",N102)</f>
        <v/>
      </c>
      <c r="U102" s="199"/>
      <c r="V102" s="122"/>
      <c r="W102" s="122"/>
      <c r="X102" s="97"/>
      <c r="Z102" s="97"/>
      <c r="AA102" s="97"/>
    </row>
    <row r="103" spans="1:27" s="123" customFormat="1" ht="15" customHeight="1">
      <c r="A103" s="212"/>
      <c r="B103" s="213"/>
      <c r="C103" s="192"/>
      <c r="D103" s="135">
        <f>Продоскрин_Хлорамфеникол!$K$97</f>
        <v>5.350067613951434E-6</v>
      </c>
      <c r="E103" s="206"/>
      <c r="F103" s="201"/>
      <c r="G103" s="207"/>
      <c r="H103" s="207"/>
      <c r="I103" s="205"/>
      <c r="J103" s="201"/>
      <c r="K103" s="202"/>
      <c r="L103" s="205"/>
      <c r="M103" s="201"/>
      <c r="N103" s="200"/>
      <c r="O103" s="201"/>
      <c r="P103" s="202"/>
      <c r="Q103" s="210"/>
      <c r="R103" s="211"/>
      <c r="S103" s="204"/>
      <c r="T103" s="194"/>
      <c r="U103" s="199"/>
      <c r="V103" s="122"/>
      <c r="W103" s="122"/>
      <c r="X103" s="97"/>
      <c r="Z103" s="97"/>
      <c r="AA103" s="97"/>
    </row>
    <row r="104" spans="1:27" s="123" customFormat="1" ht="15" customHeight="1">
      <c r="A104" s="212">
        <v>35</v>
      </c>
      <c r="B104" s="213">
        <f>Продоскрин_Хлорамфеникол!B98</f>
        <v>0</v>
      </c>
      <c r="C104" s="191" t="s">
        <v>78</v>
      </c>
      <c r="D104" s="135">
        <f>Продоскрин_Хлорамфеникол!$K$98</f>
        <v>6.4140667483466002E-6</v>
      </c>
      <c r="E104" s="206">
        <f t="shared" ref="E104" si="297">(D104+D105)/2</f>
        <v>6.5053680864714823E-6</v>
      </c>
      <c r="F104" s="201">
        <f t="shared" ref="F104" si="298">IF(C104="Мед",9,13)</f>
        <v>13</v>
      </c>
      <c r="G104" s="207">
        <f>IF(R104=O104,"0",IF(R104=P104,"0",(0.01*F104*E104)))</f>
        <v>8.4569785124129274E-7</v>
      </c>
      <c r="H104" s="207">
        <f>IF(R104=O104,"0",IF(R104=P104,"0",(ABS(D104-D105))))</f>
        <v>1.8260267624976516E-7</v>
      </c>
      <c r="I104" s="205" t="str">
        <f t="shared" ref="I104" si="299">IF(R104=O104," ",IF(R104=P104," ",IF(H104&lt;G104,"приемлемо","неприемлемо")))</f>
        <v>приемлемо</v>
      </c>
      <c r="J104" s="201">
        <f t="shared" ref="J104" si="300">IF(C104="Мед",10,19)</f>
        <v>19</v>
      </c>
      <c r="K104" s="202">
        <f>IF(R104=O104,"0",IF(R104=P104,"0",(0.01*J104*E104)))</f>
        <v>1.2360199364295817E-6</v>
      </c>
      <c r="L104" s="205" t="str">
        <f t="shared" ref="L104" si="301">IF(R104=O104," ",IF(R104=P104," ",IF(H104&lt;K104,"приемлемо","неприемлемо")))</f>
        <v>приемлемо</v>
      </c>
      <c r="M104" s="201">
        <f t="shared" ref="M104" si="302">IF(C104="Мед",12,20)</f>
        <v>20</v>
      </c>
      <c r="N104" s="200">
        <f>IF(R104=O104,"0",IF(R104=P104,"0",(0.01*M104*E104)))</f>
        <v>1.3010736172942965E-6</v>
      </c>
      <c r="O104" s="201">
        <f t="shared" ref="O104" si="303">IF(C104="Молоко, сухое молоко, смеси (метод экстракции)",0.00001,IF(C104="Молоко, молочные смеси (прямой метод)",0.000025,IF(C104="Сгущенное молоко",0.00002,IF(C104="Масло 50%",0.00013,IF(C104="Масло 65, 67%",0.00013,IF(C104="Масло 70%",0.00013,IF(C104="Масло 72,5, 75, 78%",0.00013,IF(C104="Масло 82,5, 84%",0.00013,IF(C104="Творог",0.0001,IF(C104="Сыр",0.000025,IF(C104="Яйца, яичный порошок",0.00005,IF(C104="Мороженое, коктейли",0.00001,IF(C104="Йогурт с наполнителями",0.0001,IF(C104="Йогурт, сыворотка, кисломол. продукты",0.00002,IF(C104="Мясо, готовые мясные продукты",0.000013,IF(C104="Рыба, жиры, креветки, субпродукты, консервы",0.000013,IF(C104="Мед",0.000075,)))))))))))))))))</f>
        <v>1.2999999999999999E-5</v>
      </c>
      <c r="P104" s="202">
        <f t="shared" ref="P104" si="304">IF(C104="Молоко, сухое молоко, смеси (метод экстракции)",0.00015,IF(C104="Молоко, молочные смеси (прямой метод)",0.00075,IF(C104="Сгущенное молоко",0.0003,IF(C104="Масло 50%",0.005025,IF(C104="Масло 65, 67%",0.005025,IF(C104="Масло 70%",0.005025,IF(C104="Масло 72,5, 75, 78%",0.005025,IF(C104="Масло 82,5, 84%",0.005025,IF(C104="Творог",0.0015,IF(C104="Сыр",0.00075,IF(C104="Яйца, яичный порошок",0.00075,IF(C104="Мороженое, коктейли",0.0003,IF(C104="Йогурт с наполнителями",0.00075,IF(C104="Йогурт, сыворотка, кисломол. продукты",0.00075,IF(C104="Мясо, готовые мясные продукты",0.00075,IF(C104="Рыба, жиры, креветки, субпродукты, консервы",0.00075,IF(C104="Мед",0.00075,)))))))))))))))))</f>
        <v>7.5000000000000002E-4</v>
      </c>
      <c r="Q104" s="208" t="str">
        <f>IF(E104&lt;=O104,"не обнаружено",IF(E104&gt;=P104,"выше диапазона",E104))</f>
        <v>не обнаружено</v>
      </c>
      <c r="R104" s="209"/>
      <c r="S104" s="203" t="s">
        <v>42</v>
      </c>
      <c r="T104" s="193" t="str">
        <f t="shared" ref="T104" si="305">IF(OR(Q104="не обнаружено",Q104="выше диапазона"),"",N104)</f>
        <v/>
      </c>
      <c r="U104" s="199"/>
      <c r="V104" s="122"/>
      <c r="W104" s="122"/>
      <c r="X104" s="97"/>
      <c r="Z104" s="97"/>
      <c r="AA104" s="97"/>
    </row>
    <row r="105" spans="1:27" s="123" customFormat="1" ht="15" customHeight="1">
      <c r="A105" s="212"/>
      <c r="B105" s="213"/>
      <c r="C105" s="192"/>
      <c r="D105" s="135">
        <f>Продоскрин_Хлорамфеникол!$K$99</f>
        <v>6.5966694245963653E-6</v>
      </c>
      <c r="E105" s="206"/>
      <c r="F105" s="201"/>
      <c r="G105" s="207"/>
      <c r="H105" s="207"/>
      <c r="I105" s="205"/>
      <c r="J105" s="201"/>
      <c r="K105" s="202"/>
      <c r="L105" s="205"/>
      <c r="M105" s="201"/>
      <c r="N105" s="200"/>
      <c r="O105" s="201"/>
      <c r="P105" s="202"/>
      <c r="Q105" s="210"/>
      <c r="R105" s="211"/>
      <c r="S105" s="204"/>
      <c r="T105" s="194"/>
      <c r="U105" s="199"/>
      <c r="V105" s="122"/>
      <c r="W105" s="122"/>
      <c r="X105" s="97"/>
      <c r="Z105" s="97"/>
      <c r="AA105" s="97"/>
    </row>
    <row r="106" spans="1:27" s="123" customFormat="1" ht="15" customHeight="1">
      <c r="A106" s="212">
        <v>36</v>
      </c>
      <c r="B106" s="213">
        <f>Продоскрин_Хлорамфеникол!B100</f>
        <v>0</v>
      </c>
      <c r="C106" s="191" t="s">
        <v>78</v>
      </c>
      <c r="D106" s="135">
        <f>Продоскрин_Хлорамфеникол!$K$100</f>
        <v>5.8706225851779161E-6</v>
      </c>
      <c r="E106" s="206">
        <f t="shared" ref="E106" si="306">(D106+D107)/2</f>
        <v>5.5645315503739542E-6</v>
      </c>
      <c r="F106" s="201">
        <f t="shared" ref="F106" si="307">IF(C106="Мед",9,13)</f>
        <v>13</v>
      </c>
      <c r="G106" s="207">
        <f>IF(R106=O106,"0",IF(R106=P106,"0",(0.01*F106*E106)))</f>
        <v>7.2338910154861402E-7</v>
      </c>
      <c r="H106" s="207">
        <f>IF(R106=O106,"0",IF(R106=P106,"0",(ABS(D106-D107))))</f>
        <v>6.1218206960792307E-7</v>
      </c>
      <c r="I106" s="205" t="str">
        <f t="shared" ref="I106" si="308">IF(R106=O106," ",IF(R106=P106," ",IF(H106&lt;G106,"приемлемо","неприемлемо")))</f>
        <v>приемлемо</v>
      </c>
      <c r="J106" s="201">
        <f t="shared" ref="J106" si="309">IF(C106="Мед",10,19)</f>
        <v>19</v>
      </c>
      <c r="K106" s="202">
        <f>IF(R106=O106,"0",IF(R106=P106,"0",(0.01*J106*E106)))</f>
        <v>1.0572609945710514E-6</v>
      </c>
      <c r="L106" s="205" t="str">
        <f t="shared" ref="L106" si="310">IF(R106=O106," ",IF(R106=P106," ",IF(H106&lt;K106,"приемлемо","неприемлемо")))</f>
        <v>приемлемо</v>
      </c>
      <c r="M106" s="201">
        <f t="shared" ref="M106" si="311">IF(C106="Мед",12,20)</f>
        <v>20</v>
      </c>
      <c r="N106" s="200">
        <f>IF(R106=O106,"0",IF(R106=P106,"0",(0.01*M106*E106)))</f>
        <v>1.1129063100747909E-6</v>
      </c>
      <c r="O106" s="201">
        <f t="shared" ref="O106" si="312">IF(C106="Молоко, сухое молоко, смеси (метод экстракции)",0.00001,IF(C106="Молоко, молочные смеси (прямой метод)",0.000025,IF(C106="Сгущенное молоко",0.00002,IF(C106="Масло 50%",0.00013,IF(C106="Масло 65, 67%",0.00013,IF(C106="Масло 70%",0.00013,IF(C106="Масло 72,5, 75, 78%",0.00013,IF(C106="Масло 82,5, 84%",0.00013,IF(C106="Творог",0.0001,IF(C106="Сыр",0.000025,IF(C106="Яйца, яичный порошок",0.00005,IF(C106="Мороженое, коктейли",0.00001,IF(C106="Йогурт с наполнителями",0.0001,IF(C106="Йогурт, сыворотка, кисломол. продукты",0.00002,IF(C106="Мясо, готовые мясные продукты",0.000013,IF(C106="Рыба, жиры, креветки, субпродукты, консервы",0.000013,IF(C106="Мед",0.000075,)))))))))))))))))</f>
        <v>1.2999999999999999E-5</v>
      </c>
      <c r="P106" s="202">
        <f t="shared" ref="P106" si="313">IF(C106="Молоко, сухое молоко, смеси (метод экстракции)",0.00015,IF(C106="Молоко, молочные смеси (прямой метод)",0.00075,IF(C106="Сгущенное молоко",0.0003,IF(C106="Масло 50%",0.005025,IF(C106="Масло 65, 67%",0.005025,IF(C106="Масло 70%",0.005025,IF(C106="Масло 72,5, 75, 78%",0.005025,IF(C106="Масло 82,5, 84%",0.005025,IF(C106="Творог",0.0015,IF(C106="Сыр",0.00075,IF(C106="Яйца, яичный порошок",0.00075,IF(C106="Мороженое, коктейли",0.0003,IF(C106="Йогурт с наполнителями",0.00075,IF(C106="Йогурт, сыворотка, кисломол. продукты",0.00075,IF(C106="Мясо, готовые мясные продукты",0.00075,IF(C106="Рыба, жиры, креветки, субпродукты, консервы",0.00075,IF(C106="Мед",0.00075,)))))))))))))))))</f>
        <v>7.5000000000000002E-4</v>
      </c>
      <c r="Q106" s="208" t="str">
        <f>IF(E106&lt;=O106,"не обнаружено",IF(E106&gt;=P106,"выше диапазона",E106))</f>
        <v>не обнаружено</v>
      </c>
      <c r="R106" s="209"/>
      <c r="S106" s="203" t="s">
        <v>42</v>
      </c>
      <c r="T106" s="193" t="str">
        <f t="shared" ref="T106" si="314">IF(OR(Q106="не обнаружено",Q106="выше диапазона"),"",N106)</f>
        <v/>
      </c>
      <c r="U106" s="199"/>
      <c r="V106" s="122"/>
      <c r="W106" s="122"/>
      <c r="X106" s="97"/>
      <c r="Z106" s="97"/>
      <c r="AA106" s="97"/>
    </row>
    <row r="107" spans="1:27" s="123" customFormat="1" ht="15" customHeight="1">
      <c r="A107" s="212"/>
      <c r="B107" s="213"/>
      <c r="C107" s="192"/>
      <c r="D107" s="135">
        <f>Продоскрин_Хлорамфеникол!$K$101</f>
        <v>5.2584405155699931E-6</v>
      </c>
      <c r="E107" s="206"/>
      <c r="F107" s="201"/>
      <c r="G107" s="207"/>
      <c r="H107" s="207"/>
      <c r="I107" s="205"/>
      <c r="J107" s="201"/>
      <c r="K107" s="202"/>
      <c r="L107" s="205"/>
      <c r="M107" s="201"/>
      <c r="N107" s="200"/>
      <c r="O107" s="201"/>
      <c r="P107" s="202"/>
      <c r="Q107" s="210"/>
      <c r="R107" s="211"/>
      <c r="S107" s="204"/>
      <c r="T107" s="194"/>
      <c r="U107" s="199"/>
      <c r="V107" s="122"/>
      <c r="W107" s="122"/>
      <c r="X107" s="97"/>
      <c r="Z107" s="97"/>
      <c r="AA107" s="97"/>
    </row>
    <row r="108" spans="1:27" s="123" customFormat="1" ht="15" customHeight="1">
      <c r="A108" s="212">
        <v>37</v>
      </c>
      <c r="B108" s="213">
        <f>Продоскрин_Хлорамфеникол!B102</f>
        <v>0</v>
      </c>
      <c r="C108" s="191" t="s">
        <v>78</v>
      </c>
      <c r="D108" s="135">
        <f>Продоскрин_Хлорамфеникол!$K$102</f>
        <v>5.0036605351577401E-6</v>
      </c>
      <c r="E108" s="206">
        <f t="shared" ref="E108" si="315">(D108+D109)/2</f>
        <v>4.8875888956280144E-6</v>
      </c>
      <c r="F108" s="201">
        <f t="shared" ref="F108" si="316">IF(C108="Мед",9,13)</f>
        <v>13</v>
      </c>
      <c r="G108" s="207">
        <f>IF(R108=O108,"0",IF(R108=P108,"0",(0.01*F108*E108)))</f>
        <v>6.3538655643164188E-7</v>
      </c>
      <c r="H108" s="207">
        <f>IF(R108=O108,"0",IF(R108=P108,"0",(ABS(D108-D109))))</f>
        <v>2.3214327905945223E-7</v>
      </c>
      <c r="I108" s="205" t="str">
        <f t="shared" ref="I108" si="317">IF(R108=O108," ",IF(R108=P108," ",IF(H108&lt;G108,"приемлемо","неприемлемо")))</f>
        <v>приемлемо</v>
      </c>
      <c r="J108" s="201">
        <f t="shared" ref="J108" si="318">IF(C108="Мед",10,19)</f>
        <v>19</v>
      </c>
      <c r="K108" s="202">
        <f>IF(R108=O108,"0",IF(R108=P108,"0",(0.01*J108*E108)))</f>
        <v>9.2864189016932274E-7</v>
      </c>
      <c r="L108" s="205" t="str">
        <f t="shared" ref="L108" si="319">IF(R108=O108," ",IF(R108=P108," ",IF(H108&lt;K108,"приемлемо","неприемлемо")))</f>
        <v>приемлемо</v>
      </c>
      <c r="M108" s="201">
        <f t="shared" ref="M108" si="320">IF(C108="Мед",12,20)</f>
        <v>20</v>
      </c>
      <c r="N108" s="200">
        <f>IF(R108=O108,"0",IF(R108=P108,"0",(0.01*M108*E108)))</f>
        <v>9.7751777912560289E-7</v>
      </c>
      <c r="O108" s="201">
        <f t="shared" ref="O108" si="321">IF(C108="Молоко, сухое молоко, смеси (метод экстракции)",0.00001,IF(C108="Молоко, молочные смеси (прямой метод)",0.000025,IF(C108="Сгущенное молоко",0.00002,IF(C108="Масло 50%",0.00013,IF(C108="Масло 65, 67%",0.00013,IF(C108="Масло 70%",0.00013,IF(C108="Масло 72,5, 75, 78%",0.00013,IF(C108="Масло 82,5, 84%",0.00013,IF(C108="Творог",0.0001,IF(C108="Сыр",0.000025,IF(C108="Яйца, яичный порошок",0.00005,IF(C108="Мороженое, коктейли",0.00001,IF(C108="Йогурт с наполнителями",0.0001,IF(C108="Йогурт, сыворотка, кисломол. продукты",0.00002,IF(C108="Мясо, готовые мясные продукты",0.000013,IF(C108="Рыба, жиры, креветки, субпродукты, консервы",0.000013,IF(C108="Мед",0.000075,)))))))))))))))))</f>
        <v>1.2999999999999999E-5</v>
      </c>
      <c r="P108" s="202">
        <f t="shared" ref="P108" si="322">IF(C108="Молоко, сухое молоко, смеси (метод экстракции)",0.00015,IF(C108="Молоко, молочные смеси (прямой метод)",0.00075,IF(C108="Сгущенное молоко",0.0003,IF(C108="Масло 50%",0.005025,IF(C108="Масло 65, 67%",0.005025,IF(C108="Масло 70%",0.005025,IF(C108="Масло 72,5, 75, 78%",0.005025,IF(C108="Масло 82,5, 84%",0.005025,IF(C108="Творог",0.0015,IF(C108="Сыр",0.00075,IF(C108="Яйца, яичный порошок",0.00075,IF(C108="Мороженое, коктейли",0.0003,IF(C108="Йогурт с наполнителями",0.00075,IF(C108="Йогурт, сыворотка, кисломол. продукты",0.00075,IF(C108="Мясо, готовые мясные продукты",0.00075,IF(C108="Рыба, жиры, креветки, субпродукты, консервы",0.00075,IF(C108="Мед",0.00075,)))))))))))))))))</f>
        <v>7.5000000000000002E-4</v>
      </c>
      <c r="Q108" s="208" t="str">
        <f>IF(E108&lt;=O108,"не обнаружено",IF(E108&gt;=P108,"выше диапазона",E108))</f>
        <v>не обнаружено</v>
      </c>
      <c r="R108" s="209"/>
      <c r="S108" s="203" t="s">
        <v>42</v>
      </c>
      <c r="T108" s="193" t="str">
        <f t="shared" ref="T108" si="323">IF(OR(Q108="не обнаружено",Q108="выше диапазона"),"",N108)</f>
        <v/>
      </c>
      <c r="U108" s="199"/>
      <c r="V108" s="122"/>
      <c r="W108" s="122"/>
      <c r="X108" s="97"/>
      <c r="Z108" s="97"/>
      <c r="AA108" s="97"/>
    </row>
    <row r="109" spans="1:27" s="123" customFormat="1" ht="15" customHeight="1">
      <c r="A109" s="212"/>
      <c r="B109" s="213"/>
      <c r="C109" s="192"/>
      <c r="D109" s="135">
        <f>Продоскрин_Хлорамфеникол!$K$103</f>
        <v>4.7715172560982879E-6</v>
      </c>
      <c r="E109" s="206"/>
      <c r="F109" s="201"/>
      <c r="G109" s="207"/>
      <c r="H109" s="207"/>
      <c r="I109" s="205"/>
      <c r="J109" s="201"/>
      <c r="K109" s="202"/>
      <c r="L109" s="205"/>
      <c r="M109" s="201"/>
      <c r="N109" s="200"/>
      <c r="O109" s="201"/>
      <c r="P109" s="202"/>
      <c r="Q109" s="210"/>
      <c r="R109" s="211"/>
      <c r="S109" s="204"/>
      <c r="T109" s="194"/>
      <c r="U109" s="199"/>
      <c r="V109" s="122"/>
      <c r="W109" s="122"/>
      <c r="X109" s="97"/>
      <c r="Z109" s="97"/>
      <c r="AA109" s="97"/>
    </row>
    <row r="110" spans="1:27" s="123" customFormat="1" ht="15" customHeight="1">
      <c r="A110" s="212">
        <v>38</v>
      </c>
      <c r="B110" s="213">
        <f>Продоскрин_Хлорамфеникол!B104</f>
        <v>0</v>
      </c>
      <c r="C110" s="191" t="s">
        <v>89</v>
      </c>
      <c r="D110" s="135">
        <f>Продоскрин_Хлорамфеникол!$K$104</f>
        <v>4.9928676027561591E-6</v>
      </c>
      <c r="E110" s="206">
        <f t="shared" ref="E110" si="324">(D110+D111)/2</f>
        <v>5.2063508917269928E-6</v>
      </c>
      <c r="F110" s="201">
        <f t="shared" ref="F110" si="325">IF(C110="Мед",9,13)</f>
        <v>13</v>
      </c>
      <c r="G110" s="207">
        <f>IF(R110=O110,"0",IF(R110=P110,"0",(0.01*F110*E110)))</f>
        <v>6.7682561592450913E-7</v>
      </c>
      <c r="H110" s="207">
        <f>IF(R110=O110,"0",IF(R110=P110,"0",(ABS(D110-D111))))</f>
        <v>4.2696657794166653E-7</v>
      </c>
      <c r="I110" s="205" t="str">
        <f t="shared" ref="I110" si="326">IF(R110=O110," ",IF(R110=P110," ",IF(H110&lt;G110,"приемлемо","неприемлемо")))</f>
        <v>приемлемо</v>
      </c>
      <c r="J110" s="201">
        <f t="shared" ref="J110" si="327">IF(C110="Мед",10,19)</f>
        <v>19</v>
      </c>
      <c r="K110" s="202">
        <f>IF(R110=O110,"0",IF(R110=P110,"0",(0.01*J110*E110)))</f>
        <v>9.8920666942812872E-7</v>
      </c>
      <c r="L110" s="205" t="str">
        <f t="shared" ref="L110" si="328">IF(R110=O110," ",IF(R110=P110," ",IF(H110&lt;K110,"приемлемо","неприемлемо")))</f>
        <v>приемлемо</v>
      </c>
      <c r="M110" s="201">
        <f t="shared" ref="M110" si="329">IF(C110="Мед",12,20)</f>
        <v>20</v>
      </c>
      <c r="N110" s="200">
        <f>IF(R110=O110,"0",IF(R110=P110,"0",(0.01*M110*E110)))</f>
        <v>1.0412701783453986E-6</v>
      </c>
      <c r="O110" s="201">
        <f t="shared" ref="O110" si="330">IF(C110="Молоко, сухое молоко, смеси (метод экстракции)",0.00001,IF(C110="Молоко, молочные смеси (прямой метод)",0.000025,IF(C110="Сгущенное молоко",0.00002,IF(C110="Масло 50%",0.00013,IF(C110="Масло 65, 67%",0.00013,IF(C110="Масло 70%",0.00013,IF(C110="Масло 72,5, 75, 78%",0.00013,IF(C110="Масло 82,5, 84%",0.00013,IF(C110="Творог",0.0001,IF(C110="Сыр",0.000025,IF(C110="Яйца, яичный порошок",0.00005,IF(C110="Мороженое, коктейли",0.00001,IF(C110="Йогурт с наполнителями",0.0001,IF(C110="Йогурт, сыворотка, кисломол. продукты",0.00002,IF(C110="Мясо, готовые мясные продукты",0.000013,IF(C110="Рыба, жиры, креветки, субпродукты, консервы",0.000013,IF(C110="Мед",0.000075,)))))))))))))))))</f>
        <v>1.2999999999999999E-5</v>
      </c>
      <c r="P110" s="202">
        <f t="shared" ref="P110" si="331">IF(C110="Молоко, сухое молоко, смеси (метод экстракции)",0.00015,IF(C110="Молоко, молочные смеси (прямой метод)",0.00075,IF(C110="Сгущенное молоко",0.0003,IF(C110="Масло 50%",0.005025,IF(C110="Масло 65, 67%",0.005025,IF(C110="Масло 70%",0.005025,IF(C110="Масло 72,5, 75, 78%",0.005025,IF(C110="Масло 82,5, 84%",0.005025,IF(C110="Творог",0.0015,IF(C110="Сыр",0.00075,IF(C110="Яйца, яичный порошок",0.00075,IF(C110="Мороженое, коктейли",0.0003,IF(C110="Йогурт с наполнителями",0.00075,IF(C110="Йогурт, сыворотка, кисломол. продукты",0.00075,IF(C110="Мясо, готовые мясные продукты",0.00075,IF(C110="Рыба, жиры, креветки, субпродукты, консервы",0.00075,IF(C110="Мед",0.00075,)))))))))))))))))</f>
        <v>7.5000000000000002E-4</v>
      </c>
      <c r="Q110" s="208" t="str">
        <f>IF(E110&lt;=O110,"не обнаружено",IF(E110&gt;=P110,"выше диапазона",E110))</f>
        <v>не обнаружено</v>
      </c>
      <c r="R110" s="209"/>
      <c r="S110" s="203" t="s">
        <v>42</v>
      </c>
      <c r="T110" s="193" t="str">
        <f t="shared" ref="T110" si="332">IF(OR(Q110="не обнаружено",Q110="выше диапазона"),"",N110)</f>
        <v/>
      </c>
      <c r="U110" s="199"/>
      <c r="V110" s="122"/>
      <c r="W110" s="122"/>
      <c r="X110" s="97"/>
      <c r="Z110" s="97"/>
      <c r="AA110" s="97"/>
    </row>
    <row r="111" spans="1:27" s="123" customFormat="1" ht="15" customHeight="1">
      <c r="A111" s="212"/>
      <c r="B111" s="213"/>
      <c r="C111" s="192"/>
      <c r="D111" s="135">
        <f>Продоскрин_Хлорамфеникол!$K$105</f>
        <v>5.4198341806978256E-6</v>
      </c>
      <c r="E111" s="206"/>
      <c r="F111" s="201"/>
      <c r="G111" s="207"/>
      <c r="H111" s="207"/>
      <c r="I111" s="205"/>
      <c r="J111" s="201"/>
      <c r="K111" s="202"/>
      <c r="L111" s="205"/>
      <c r="M111" s="201"/>
      <c r="N111" s="200"/>
      <c r="O111" s="201"/>
      <c r="P111" s="202"/>
      <c r="Q111" s="210"/>
      <c r="R111" s="211"/>
      <c r="S111" s="204"/>
      <c r="T111" s="194"/>
      <c r="U111" s="199"/>
      <c r="V111" s="122"/>
      <c r="W111" s="122"/>
      <c r="X111" s="97"/>
      <c r="Z111" s="97"/>
      <c r="AA111" s="97"/>
    </row>
    <row r="112" spans="1:27" s="123" customFormat="1" ht="15" customHeight="1">
      <c r="A112" s="212">
        <v>39</v>
      </c>
      <c r="B112" s="213">
        <f>Продоскрин_Хлорамфеникол!B106</f>
        <v>0</v>
      </c>
      <c r="C112" s="191" t="s">
        <v>89</v>
      </c>
      <c r="D112" s="135">
        <f>Продоскрин_Хлорамфеникол!$K$106</f>
        <v>7.17626485455414E-6</v>
      </c>
      <c r="E112" s="206">
        <f t="shared" ref="E112" si="333">(D112+D113)/2</f>
        <v>6.8090458833732443E-6</v>
      </c>
      <c r="F112" s="201">
        <f t="shared" ref="F112" si="334">IF(C112="Мед",9,13)</f>
        <v>13</v>
      </c>
      <c r="G112" s="207">
        <f>IF(R112=O112,"0",IF(R112=P112,"0",(0.01*F112*E112)))</f>
        <v>8.8517596483852181E-7</v>
      </c>
      <c r="H112" s="207">
        <f>IF(R112=O112,"0",IF(R112=P112,"0",(ABS(D112-D113))))</f>
        <v>7.3443794236179054E-7</v>
      </c>
      <c r="I112" s="205" t="str">
        <f t="shared" ref="I112" si="335">IF(R112=O112," ",IF(R112=P112," ",IF(H112&lt;G112,"приемлемо","неприемлемо")))</f>
        <v>приемлемо</v>
      </c>
      <c r="J112" s="201">
        <f t="shared" ref="J112" si="336">IF(C112="Мед",10,19)</f>
        <v>19</v>
      </c>
      <c r="K112" s="202">
        <f>IF(R112=O112,"0",IF(R112=P112,"0",(0.01*J112*E112)))</f>
        <v>1.2937187178409163E-6</v>
      </c>
      <c r="L112" s="205" t="str">
        <f t="shared" ref="L112" si="337">IF(R112=O112," ",IF(R112=P112," ",IF(H112&lt;K112,"приемлемо","неприемлемо")))</f>
        <v>приемлемо</v>
      </c>
      <c r="M112" s="201">
        <f t="shared" ref="M112" si="338">IF(C112="Мед",12,20)</f>
        <v>20</v>
      </c>
      <c r="N112" s="200">
        <f>IF(R112=O112,"0",IF(R112=P112,"0",(0.01*M112*E112)))</f>
        <v>1.3618091766746489E-6</v>
      </c>
      <c r="O112" s="201">
        <f t="shared" ref="O112" si="339">IF(C112="Молоко, сухое молоко, смеси (метод экстракции)",0.00001,IF(C112="Молоко, молочные смеси (прямой метод)",0.000025,IF(C112="Сгущенное молоко",0.00002,IF(C112="Масло 50%",0.00013,IF(C112="Масло 65, 67%",0.00013,IF(C112="Масло 70%",0.00013,IF(C112="Масло 72,5, 75, 78%",0.00013,IF(C112="Масло 82,5, 84%",0.00013,IF(C112="Творог",0.0001,IF(C112="Сыр",0.000025,IF(C112="Яйца, яичный порошок",0.00005,IF(C112="Мороженое, коктейли",0.00001,IF(C112="Йогурт с наполнителями",0.0001,IF(C112="Йогурт, сыворотка, кисломол. продукты",0.00002,IF(C112="Мясо, готовые мясные продукты",0.000013,IF(C112="Рыба, жиры, креветки, субпродукты, консервы",0.000013,IF(C112="Мед",0.000075,)))))))))))))))))</f>
        <v>1.2999999999999999E-5</v>
      </c>
      <c r="P112" s="202">
        <f t="shared" ref="P112" si="340">IF(C112="Молоко, сухое молоко, смеси (метод экстракции)",0.00015,IF(C112="Молоко, молочные смеси (прямой метод)",0.00075,IF(C112="Сгущенное молоко",0.0003,IF(C112="Масло 50%",0.005025,IF(C112="Масло 65, 67%",0.005025,IF(C112="Масло 70%",0.005025,IF(C112="Масло 72,5, 75, 78%",0.005025,IF(C112="Масло 82,5, 84%",0.005025,IF(C112="Творог",0.0015,IF(C112="Сыр",0.00075,IF(C112="Яйца, яичный порошок",0.00075,IF(C112="Мороженое, коктейли",0.0003,IF(C112="Йогурт с наполнителями",0.00075,IF(C112="Йогурт, сыворотка, кисломол. продукты",0.00075,IF(C112="Мясо, готовые мясные продукты",0.00075,IF(C112="Рыба, жиры, креветки, субпродукты, консервы",0.00075,IF(C112="Мед",0.00075,)))))))))))))))))</f>
        <v>7.5000000000000002E-4</v>
      </c>
      <c r="Q112" s="208" t="str">
        <f>IF(E112&lt;=O112,"не обнаружено",IF(E112&gt;=P112,"выше диапазона",E112))</f>
        <v>не обнаружено</v>
      </c>
      <c r="R112" s="209"/>
      <c r="S112" s="203" t="s">
        <v>42</v>
      </c>
      <c r="T112" s="193" t="str">
        <f t="shared" ref="T112" si="341">IF(OR(Q112="не обнаружено",Q112="выше диапазона"),"",N112)</f>
        <v/>
      </c>
      <c r="U112" s="199"/>
      <c r="V112" s="122"/>
      <c r="W112" s="122"/>
      <c r="X112" s="97"/>
      <c r="Z112" s="97"/>
      <c r="AA112" s="97"/>
    </row>
    <row r="113" spans="1:27" s="123" customFormat="1" ht="15" customHeight="1">
      <c r="A113" s="212"/>
      <c r="B113" s="213"/>
      <c r="C113" s="192"/>
      <c r="D113" s="135">
        <f>Продоскрин_Хлорамфеникол!$K$107</f>
        <v>6.4418269121923494E-6</v>
      </c>
      <c r="E113" s="206"/>
      <c r="F113" s="201"/>
      <c r="G113" s="207"/>
      <c r="H113" s="207"/>
      <c r="I113" s="205"/>
      <c r="J113" s="201"/>
      <c r="K113" s="202"/>
      <c r="L113" s="205"/>
      <c r="M113" s="201"/>
      <c r="N113" s="200"/>
      <c r="O113" s="201"/>
      <c r="P113" s="202"/>
      <c r="Q113" s="210"/>
      <c r="R113" s="211"/>
      <c r="S113" s="204"/>
      <c r="T113" s="194"/>
      <c r="U113" s="199"/>
      <c r="V113" s="122"/>
      <c r="W113" s="122"/>
      <c r="X113" s="97"/>
      <c r="Z113" s="97"/>
      <c r="AA113" s="97"/>
    </row>
    <row r="114" spans="1:27" s="123" customFormat="1" ht="15" customHeight="1">
      <c r="A114" s="212">
        <v>40</v>
      </c>
      <c r="B114" s="213">
        <f>Продоскрин_Хлорамфеникол!B108</f>
        <v>0</v>
      </c>
      <c r="C114" s="191" t="s">
        <v>78</v>
      </c>
      <c r="D114" s="135">
        <f>Продоскрин_Хлорамфеникол!$K$108</f>
        <v>4.2007515665935697E-6</v>
      </c>
      <c r="E114" s="206">
        <f t="shared" ref="E114" si="342">(D114+D115)/2</f>
        <v>4.133810247934543E-6</v>
      </c>
      <c r="F114" s="201">
        <f t="shared" ref="F114" si="343">IF(C114="Мед",9,13)</f>
        <v>13</v>
      </c>
      <c r="G114" s="207">
        <f>IF(R114=O114,"0",IF(R114=P114,"0",(0.01*F114*E114)))</f>
        <v>5.3739533223149065E-7</v>
      </c>
      <c r="H114" s="207">
        <f>IF(R114=O114,"0",IF(R114=P114,"0",(ABS(D114-D115))))</f>
        <v>1.3388263731805422E-7</v>
      </c>
      <c r="I114" s="205" t="str">
        <f t="shared" ref="I114" si="344">IF(R114=O114," ",IF(R114=P114," ",IF(H114&lt;G114,"приемлемо","неприемлемо")))</f>
        <v>приемлемо</v>
      </c>
      <c r="J114" s="201">
        <f t="shared" ref="J114" si="345">IF(C114="Мед",10,19)</f>
        <v>19</v>
      </c>
      <c r="K114" s="202">
        <f>IF(R114=O114,"0",IF(R114=P114,"0",(0.01*J114*E114)))</f>
        <v>7.854239471075632E-7</v>
      </c>
      <c r="L114" s="205" t="str">
        <f t="shared" ref="L114" si="346">IF(R114=O114," ",IF(R114=P114," ",IF(H114&lt;K114,"приемлемо","неприемлемо")))</f>
        <v>приемлемо</v>
      </c>
      <c r="M114" s="201">
        <f t="shared" ref="M114" si="347">IF(C114="Мед",12,20)</f>
        <v>20</v>
      </c>
      <c r="N114" s="200">
        <f>IF(R114=O114,"0",IF(R114=P114,"0",(0.01*M114*E114)))</f>
        <v>8.2676204958690865E-7</v>
      </c>
      <c r="O114" s="201">
        <f t="shared" ref="O114" si="348">IF(C114="Молоко, сухое молоко, смеси (метод экстракции)",0.00001,IF(C114="Молоко, молочные смеси (прямой метод)",0.000025,IF(C114="Сгущенное молоко",0.00002,IF(C114="Масло 50%",0.00013,IF(C114="Масло 65, 67%",0.00013,IF(C114="Масло 70%",0.00013,IF(C114="Масло 72,5, 75, 78%",0.00013,IF(C114="Масло 82,5, 84%",0.00013,IF(C114="Творог",0.0001,IF(C114="Сыр",0.000025,IF(C114="Яйца, яичный порошок",0.00005,IF(C114="Мороженое, коктейли",0.00001,IF(C114="Йогурт с наполнителями",0.0001,IF(C114="Йогурт, сыворотка, кисломол. продукты",0.00002,IF(C114="Мясо, готовые мясные продукты",0.000013,IF(C114="Рыба, жиры, креветки, субпродукты, консервы",0.000013,IF(C114="Мед",0.000075,)))))))))))))))))</f>
        <v>1.2999999999999999E-5</v>
      </c>
      <c r="P114" s="202">
        <f t="shared" ref="P114" si="349">IF(C114="Молоко, сухое молоко, смеси (метод экстракции)",0.00015,IF(C114="Молоко, молочные смеси (прямой метод)",0.00075,IF(C114="Сгущенное молоко",0.0003,IF(C114="Масло 50%",0.005025,IF(C114="Масло 65, 67%",0.005025,IF(C114="Масло 70%",0.005025,IF(C114="Масло 72,5, 75, 78%",0.005025,IF(C114="Масло 82,5, 84%",0.005025,IF(C114="Творог",0.0015,IF(C114="Сыр",0.00075,IF(C114="Яйца, яичный порошок",0.00075,IF(C114="Мороженое, коктейли",0.0003,IF(C114="Йогурт с наполнителями",0.00075,IF(C114="Йогурт, сыворотка, кисломол. продукты",0.00075,IF(C114="Мясо, готовые мясные продукты",0.00075,IF(C114="Рыба, жиры, креветки, субпродукты, консервы",0.00075,IF(C114="Мед",0.00075,)))))))))))))))))</f>
        <v>7.5000000000000002E-4</v>
      </c>
      <c r="Q114" s="208" t="str">
        <f>IF(E114&lt;=O114,"не обнаружено",IF(E114&gt;=P114,"выше диапазона",E114))</f>
        <v>не обнаружено</v>
      </c>
      <c r="R114" s="209"/>
      <c r="S114" s="203" t="s">
        <v>42</v>
      </c>
      <c r="T114" s="193" t="str">
        <f t="shared" ref="T114" si="350">IF(OR(Q114="не обнаружено",Q114="выше диапазона"),"",N114)</f>
        <v/>
      </c>
      <c r="U114" s="199"/>
      <c r="V114" s="122"/>
      <c r="W114" s="122"/>
      <c r="X114" s="97"/>
      <c r="Z114" s="97"/>
      <c r="AA114" s="97"/>
    </row>
    <row r="115" spans="1:27" s="123" customFormat="1" ht="15" customHeight="1">
      <c r="A115" s="212"/>
      <c r="B115" s="213"/>
      <c r="C115" s="192"/>
      <c r="D115" s="135">
        <f>Продоскрин_Хлорамфеникол!$K$109</f>
        <v>4.0668689292755155E-6</v>
      </c>
      <c r="E115" s="206"/>
      <c r="F115" s="201"/>
      <c r="G115" s="207"/>
      <c r="H115" s="207"/>
      <c r="I115" s="205"/>
      <c r="J115" s="201"/>
      <c r="K115" s="202"/>
      <c r="L115" s="205"/>
      <c r="M115" s="201"/>
      <c r="N115" s="200"/>
      <c r="O115" s="201"/>
      <c r="P115" s="202"/>
      <c r="Q115" s="210"/>
      <c r="R115" s="211"/>
      <c r="S115" s="204"/>
      <c r="T115" s="194"/>
      <c r="U115" s="199"/>
      <c r="V115" s="122"/>
      <c r="W115" s="122"/>
      <c r="X115" s="97"/>
      <c r="Z115" s="97"/>
      <c r="AA115" s="97"/>
    </row>
    <row r="116" spans="1:27" s="123" customFormat="1" ht="15" customHeight="1">
      <c r="A116" s="212">
        <v>41</v>
      </c>
      <c r="B116" s="213">
        <f>Продоскрин_Хлорамфеникол!B110</f>
        <v>0</v>
      </c>
      <c r="C116" s="191" t="s">
        <v>78</v>
      </c>
      <c r="D116" s="135">
        <f>Продоскрин_Хлорамфеникол!$K$110</f>
        <v>5.2357799920453605E-6</v>
      </c>
      <c r="E116" s="206">
        <f t="shared" ref="E116" si="351">(D116+D117)/2</f>
        <v>5.2414390064655028E-6</v>
      </c>
      <c r="F116" s="201">
        <f t="shared" ref="F116" si="352">IF(C116="Мед",9,13)</f>
        <v>13</v>
      </c>
      <c r="G116" s="207">
        <f>IF(R116=O116,"0",IF(R116=P116,"0",(0.01*F116*E116)))</f>
        <v>6.813870708405154E-7</v>
      </c>
      <c r="H116" s="207">
        <f>IF(R116=O116,"0",IF(R116=P116,"0",(ABS(D116-D117))))</f>
        <v>1.1318028840285448E-8</v>
      </c>
      <c r="I116" s="205" t="str">
        <f t="shared" ref="I116" si="353">IF(R116=O116," ",IF(R116=P116," ",IF(H116&lt;G116,"приемлемо","неприемлемо")))</f>
        <v>приемлемо</v>
      </c>
      <c r="J116" s="201">
        <f t="shared" ref="J116" si="354">IF(C116="Мед",10,19)</f>
        <v>19</v>
      </c>
      <c r="K116" s="202">
        <f>IF(R116=O116,"0",IF(R116=P116,"0",(0.01*J116*E116)))</f>
        <v>9.958734112284455E-7</v>
      </c>
      <c r="L116" s="205" t="str">
        <f t="shared" ref="L116" si="355">IF(R116=O116," ",IF(R116=P116," ",IF(H116&lt;K116,"приемлемо","неприемлемо")))</f>
        <v>приемлемо</v>
      </c>
      <c r="M116" s="201">
        <f t="shared" ref="M116" si="356">IF(C116="Мед",12,20)</f>
        <v>20</v>
      </c>
      <c r="N116" s="200">
        <f>IF(R116=O116,"0",IF(R116=P116,"0",(0.01*M116*E116)))</f>
        <v>1.0482878012931006E-6</v>
      </c>
      <c r="O116" s="201">
        <f t="shared" ref="O116" si="357">IF(C116="Молоко, сухое молоко, смеси (метод экстракции)",0.00001,IF(C116="Молоко, молочные смеси (прямой метод)",0.000025,IF(C116="Сгущенное молоко",0.00002,IF(C116="Масло 50%",0.00013,IF(C116="Масло 65, 67%",0.00013,IF(C116="Масло 70%",0.00013,IF(C116="Масло 72,5, 75, 78%",0.00013,IF(C116="Масло 82,5, 84%",0.00013,IF(C116="Творог",0.0001,IF(C116="Сыр",0.000025,IF(C116="Яйца, яичный порошок",0.00005,IF(C116="Мороженое, коктейли",0.00001,IF(C116="Йогурт с наполнителями",0.0001,IF(C116="Йогурт, сыворотка, кисломол. продукты",0.00002,IF(C116="Мясо, готовые мясные продукты",0.000013,IF(C116="Рыба, жиры, креветки, субпродукты, консервы",0.000013,IF(C116="Мед",0.000075,)))))))))))))))))</f>
        <v>1.2999999999999999E-5</v>
      </c>
      <c r="P116" s="202">
        <f t="shared" ref="P116" si="358">IF(C116="Молоко, сухое молоко, смеси (метод экстракции)",0.00015,IF(C116="Молоко, молочные смеси (прямой метод)",0.00075,IF(C116="Сгущенное молоко",0.0003,IF(C116="Масло 50%",0.005025,IF(C116="Масло 65, 67%",0.005025,IF(C116="Масло 70%",0.005025,IF(C116="Масло 72,5, 75, 78%",0.005025,IF(C116="Масло 82,5, 84%",0.005025,IF(C116="Творог",0.0015,IF(C116="Сыр",0.00075,IF(C116="Яйца, яичный порошок",0.00075,IF(C116="Мороженое, коктейли",0.0003,IF(C116="Йогурт с наполнителями",0.00075,IF(C116="Йогурт, сыворотка, кисломол. продукты",0.00075,IF(C116="Мясо, готовые мясные продукты",0.00075,IF(C116="Рыба, жиры, креветки, субпродукты, консервы",0.00075,IF(C116="Мед",0.00075,)))))))))))))))))</f>
        <v>7.5000000000000002E-4</v>
      </c>
      <c r="Q116" s="208" t="str">
        <f>IF(E116&lt;=O116,"не обнаружено",IF(E116&gt;=P116,"выше диапазона",E116))</f>
        <v>не обнаружено</v>
      </c>
      <c r="R116" s="209"/>
      <c r="S116" s="203" t="s">
        <v>42</v>
      </c>
      <c r="T116" s="193" t="str">
        <f t="shared" ref="T116" si="359">IF(OR(Q116="не обнаружено",Q116="выше диапазона"),"",N116)</f>
        <v/>
      </c>
      <c r="U116" s="199"/>
      <c r="V116" s="122"/>
      <c r="W116" s="122"/>
      <c r="X116" s="97"/>
      <c r="Z116" s="97"/>
      <c r="AA116" s="97"/>
    </row>
    <row r="117" spans="1:27" s="123" customFormat="1" ht="15" customHeight="1">
      <c r="A117" s="212"/>
      <c r="B117" s="213"/>
      <c r="C117" s="192"/>
      <c r="D117" s="135">
        <f>Продоскрин_Хлорамфеникол!$K$111</f>
        <v>5.2470980208856459E-6</v>
      </c>
      <c r="E117" s="206"/>
      <c r="F117" s="201"/>
      <c r="G117" s="207"/>
      <c r="H117" s="207"/>
      <c r="I117" s="205"/>
      <c r="J117" s="201"/>
      <c r="K117" s="202"/>
      <c r="L117" s="205"/>
      <c r="M117" s="201"/>
      <c r="N117" s="200"/>
      <c r="O117" s="201"/>
      <c r="P117" s="202"/>
      <c r="Q117" s="210"/>
      <c r="R117" s="211"/>
      <c r="S117" s="204"/>
      <c r="T117" s="194"/>
      <c r="U117" s="199"/>
      <c r="V117" s="122"/>
      <c r="W117" s="122"/>
      <c r="X117" s="97"/>
      <c r="Z117" s="97"/>
      <c r="AA117" s="97"/>
    </row>
    <row r="118" spans="1:27" s="123" customFormat="1" ht="15" customHeight="1">
      <c r="A118" s="212">
        <v>42</v>
      </c>
      <c r="B118" s="213" t="str">
        <f>Продоскрин_Хлорамфеникол!B112</f>
        <v>зп</v>
      </c>
      <c r="C118" s="191" t="s">
        <v>78</v>
      </c>
      <c r="D118" s="135">
        <f>Продоскрин_Хлорамфеникол!$K$112</f>
        <v>1.1235570880936112E-4</v>
      </c>
      <c r="E118" s="206">
        <f t="shared" ref="E118" si="360">(D118+D119)/2</f>
        <v>1.0896348987314011E-4</v>
      </c>
      <c r="F118" s="201">
        <f t="shared" ref="F118" si="361">IF(C118="Мед",9,13)</f>
        <v>13</v>
      </c>
      <c r="G118" s="207">
        <f>IF(R118=O118,"0",IF(R118=P118,"0",(0.01*F118*E118)))</f>
        <v>1.4165253683508215E-5</v>
      </c>
      <c r="H118" s="207">
        <f>IF(R118=O118,"0",IF(R118=P118,"0",(ABS(D118-D119))))</f>
        <v>6.784437872442008E-6</v>
      </c>
      <c r="I118" s="205" t="str">
        <f t="shared" ref="I118" si="362">IF(R118=O118," ",IF(R118=P118," ",IF(H118&lt;G118,"приемлемо","неприемлемо")))</f>
        <v>приемлемо</v>
      </c>
      <c r="J118" s="201">
        <f t="shared" ref="J118" si="363">IF(C118="Мед",10,19)</f>
        <v>19</v>
      </c>
      <c r="K118" s="202">
        <f>IF(R118=O118,"0",IF(R118=P118,"0",(0.01*J118*E118)))</f>
        <v>2.0703063075896619E-5</v>
      </c>
      <c r="L118" s="205" t="str">
        <f t="shared" ref="L118" si="364">IF(R118=O118," ",IF(R118=P118," ",IF(H118&lt;K118,"приемлемо","неприемлемо")))</f>
        <v>приемлемо</v>
      </c>
      <c r="M118" s="201">
        <f t="shared" ref="M118" si="365">IF(C118="Мед",12,20)</f>
        <v>20</v>
      </c>
      <c r="N118" s="200">
        <f>IF(R118=O118,"0",IF(R118=P118,"0",(0.01*M118*E118)))</f>
        <v>2.1792697974628023E-5</v>
      </c>
      <c r="O118" s="201">
        <f t="shared" ref="O118" si="366">IF(C118="Молоко, сухое молоко, смеси (метод экстракции)",0.00001,IF(C118="Молоко, молочные смеси (прямой метод)",0.000025,IF(C118="Сгущенное молоко",0.00002,IF(C118="Масло 50%",0.00013,IF(C118="Масло 65, 67%",0.00013,IF(C118="Масло 70%",0.00013,IF(C118="Масло 72,5, 75, 78%",0.00013,IF(C118="Масло 82,5, 84%",0.00013,IF(C118="Творог",0.0001,IF(C118="Сыр",0.000025,IF(C118="Яйца, яичный порошок",0.00005,IF(C118="Мороженое, коктейли",0.00001,IF(C118="Йогурт с наполнителями",0.0001,IF(C118="Йогурт, сыворотка, кисломол. продукты",0.00002,IF(C118="Мясо, готовые мясные продукты",0.000013,IF(C118="Рыба, жиры, креветки, субпродукты, консервы",0.000013,IF(C118="Мед",0.000075,)))))))))))))))))</f>
        <v>1.2999999999999999E-5</v>
      </c>
      <c r="P118" s="202">
        <f t="shared" ref="P118" si="367">IF(C118="Молоко, сухое молоко, смеси (метод экстракции)",0.00015,IF(C118="Молоко, молочные смеси (прямой метод)",0.00075,IF(C118="Сгущенное молоко",0.0003,IF(C118="Масло 50%",0.005025,IF(C118="Масло 65, 67%",0.005025,IF(C118="Масло 70%",0.005025,IF(C118="Масло 72,5, 75, 78%",0.005025,IF(C118="Масло 82,5, 84%",0.005025,IF(C118="Творог",0.0015,IF(C118="Сыр",0.00075,IF(C118="Яйца, яичный порошок",0.00075,IF(C118="Мороженое, коктейли",0.0003,IF(C118="Йогурт с наполнителями",0.00075,IF(C118="Йогурт, сыворотка, кисломол. продукты",0.00075,IF(C118="Мясо, готовые мясные продукты",0.00075,IF(C118="Рыба, жиры, креветки, субпродукты, консервы",0.00075,IF(C118="Мед",0.00075,)))))))))))))))))</f>
        <v>7.5000000000000002E-4</v>
      </c>
      <c r="Q118" s="224">
        <f>IF(E118&lt;=O118,"не обнаружено",IF(E118&gt;=P118,"выше диапазона",E118))</f>
        <v>1.0896348987314011E-4</v>
      </c>
      <c r="R118" s="225"/>
      <c r="S118" s="203" t="s">
        <v>42</v>
      </c>
      <c r="T118" s="193">
        <f t="shared" ref="T118" si="368">IF(OR(Q118="не обнаружено",Q118="выше диапазона"),"",N118)</f>
        <v>2.1792697974628023E-5</v>
      </c>
      <c r="U118" s="199"/>
      <c r="V118" s="122"/>
      <c r="W118" s="122"/>
      <c r="X118" s="97"/>
      <c r="Z118" s="97"/>
      <c r="AA118" s="97"/>
    </row>
    <row r="119" spans="1:27" s="123" customFormat="1" ht="15" customHeight="1">
      <c r="A119" s="212"/>
      <c r="B119" s="213"/>
      <c r="C119" s="192"/>
      <c r="D119" s="135">
        <f>Продоскрин_Хлорамфеникол!$K$113</f>
        <v>1.0557127093691911E-4</v>
      </c>
      <c r="E119" s="206"/>
      <c r="F119" s="201"/>
      <c r="G119" s="207"/>
      <c r="H119" s="207"/>
      <c r="I119" s="205"/>
      <c r="J119" s="201"/>
      <c r="K119" s="202"/>
      <c r="L119" s="205"/>
      <c r="M119" s="201"/>
      <c r="N119" s="200"/>
      <c r="O119" s="201"/>
      <c r="P119" s="202"/>
      <c r="Q119" s="226"/>
      <c r="R119" s="227"/>
      <c r="S119" s="204"/>
      <c r="T119" s="194"/>
      <c r="U119" s="199"/>
      <c r="V119" s="122"/>
      <c r="W119" s="122"/>
      <c r="X119" s="97"/>
      <c r="Z119" s="97"/>
      <c r="AA119" s="97"/>
    </row>
    <row r="120" spans="1:27" s="133" customFormat="1" ht="14.25" customHeight="1">
      <c r="A120" s="124"/>
      <c r="B120" s="125"/>
      <c r="C120" s="126"/>
      <c r="D120" s="136"/>
      <c r="E120" s="128"/>
      <c r="F120" s="129"/>
      <c r="G120" s="130"/>
      <c r="H120" s="130"/>
      <c r="I120" s="124"/>
      <c r="J120" s="129"/>
      <c r="K120" s="131"/>
      <c r="L120" s="124"/>
      <c r="M120" s="129"/>
      <c r="N120" s="131"/>
      <c r="O120" s="129"/>
      <c r="P120" s="129"/>
      <c r="Q120" s="223"/>
      <c r="R120" s="223"/>
      <c r="S120" s="124"/>
      <c r="T120" s="131"/>
      <c r="U120" s="132"/>
      <c r="X120" s="90"/>
      <c r="Z120" s="90"/>
      <c r="AA120" s="90"/>
    </row>
    <row r="121" spans="1:27" s="133" customFormat="1" ht="14.25" customHeight="1">
      <c r="A121" s="219"/>
      <c r="B121" s="221"/>
      <c r="C121" s="222"/>
      <c r="D121" s="127"/>
      <c r="E121" s="216"/>
      <c r="F121" s="217"/>
      <c r="G121" s="218"/>
      <c r="H121" s="218"/>
      <c r="I121" s="219"/>
      <c r="J121" s="217"/>
      <c r="K121" s="223"/>
      <c r="L121" s="219"/>
      <c r="M121" s="217"/>
      <c r="N121" s="223"/>
      <c r="O121" s="217"/>
      <c r="P121" s="217"/>
      <c r="Q121" s="223"/>
      <c r="R121" s="223"/>
      <c r="S121" s="219"/>
      <c r="T121" s="223"/>
      <c r="U121" s="220"/>
      <c r="X121" s="90"/>
      <c r="Z121" s="90"/>
      <c r="AA121" s="90"/>
    </row>
    <row r="122" spans="1:27" s="133" customFormat="1" ht="14.25" customHeight="1">
      <c r="A122" s="219"/>
      <c r="B122" s="221"/>
      <c r="C122" s="222"/>
      <c r="D122" s="127"/>
      <c r="E122" s="216"/>
      <c r="F122" s="217"/>
      <c r="G122" s="218"/>
      <c r="H122" s="218"/>
      <c r="I122" s="219"/>
      <c r="J122" s="217"/>
      <c r="K122" s="223"/>
      <c r="L122" s="219"/>
      <c r="M122" s="217"/>
      <c r="N122" s="223"/>
      <c r="O122" s="217"/>
      <c r="P122" s="217"/>
      <c r="Q122" s="223"/>
      <c r="R122" s="223"/>
      <c r="S122" s="219"/>
      <c r="T122" s="223"/>
      <c r="U122" s="220"/>
      <c r="X122" s="90"/>
      <c r="Z122" s="90"/>
      <c r="AA122" s="90"/>
    </row>
    <row r="123" spans="1:27" s="133" customFormat="1" ht="14.25" customHeight="1">
      <c r="A123" s="219"/>
      <c r="B123" s="221"/>
      <c r="C123" s="222"/>
      <c r="D123" s="127"/>
      <c r="E123" s="216"/>
      <c r="F123" s="217"/>
      <c r="G123" s="218"/>
      <c r="H123" s="218"/>
      <c r="I123" s="219"/>
      <c r="J123" s="217"/>
      <c r="K123" s="223"/>
      <c r="L123" s="219"/>
      <c r="M123" s="217"/>
      <c r="N123" s="223"/>
      <c r="O123" s="217"/>
      <c r="P123" s="217"/>
      <c r="Q123" s="223"/>
      <c r="R123" s="223"/>
      <c r="S123" s="219"/>
      <c r="T123" s="223"/>
      <c r="U123" s="220"/>
      <c r="X123" s="90"/>
      <c r="Z123" s="90"/>
      <c r="AA123" s="90"/>
    </row>
    <row r="124" spans="1:27" s="133" customFormat="1" ht="14.25" customHeight="1">
      <c r="A124" s="219"/>
      <c r="B124" s="221"/>
      <c r="C124" s="222"/>
      <c r="D124" s="127"/>
      <c r="E124" s="216"/>
      <c r="F124" s="217"/>
      <c r="G124" s="218"/>
      <c r="H124" s="218"/>
      <c r="I124" s="219"/>
      <c r="J124" s="217"/>
      <c r="K124" s="223"/>
      <c r="L124" s="219"/>
      <c r="M124" s="217"/>
      <c r="N124" s="223"/>
      <c r="O124" s="217"/>
      <c r="P124" s="217"/>
      <c r="Q124" s="223"/>
      <c r="R124" s="223"/>
      <c r="S124" s="219"/>
      <c r="T124" s="223"/>
      <c r="U124" s="220"/>
      <c r="X124" s="90"/>
      <c r="Z124" s="90"/>
      <c r="AA124" s="90"/>
    </row>
    <row r="125" spans="1:27" s="133" customFormat="1" ht="14.25" customHeight="1">
      <c r="A125" s="219"/>
      <c r="B125" s="221"/>
      <c r="C125" s="222"/>
      <c r="D125" s="127"/>
      <c r="E125" s="216"/>
      <c r="F125" s="217"/>
      <c r="G125" s="218"/>
      <c r="H125" s="218"/>
      <c r="I125" s="219"/>
      <c r="J125" s="217"/>
      <c r="K125" s="223"/>
      <c r="L125" s="219"/>
      <c r="M125" s="217"/>
      <c r="N125" s="223"/>
      <c r="O125" s="217"/>
      <c r="P125" s="217"/>
      <c r="Q125" s="223"/>
      <c r="R125" s="223"/>
      <c r="S125" s="219"/>
      <c r="T125" s="223"/>
      <c r="U125" s="220"/>
      <c r="X125" s="90"/>
      <c r="Z125" s="90"/>
      <c r="AA125" s="90"/>
    </row>
    <row r="126" spans="1:27" s="133" customFormat="1" ht="14.25" customHeight="1">
      <c r="A126" s="219"/>
      <c r="B126" s="221"/>
      <c r="C126" s="222"/>
      <c r="D126" s="127"/>
      <c r="E126" s="216"/>
      <c r="F126" s="217"/>
      <c r="G126" s="218"/>
      <c r="H126" s="218"/>
      <c r="I126" s="219"/>
      <c r="J126" s="217"/>
      <c r="K126" s="223"/>
      <c r="L126" s="219"/>
      <c r="M126" s="217"/>
      <c r="N126" s="223"/>
      <c r="O126" s="217"/>
      <c r="P126" s="217"/>
      <c r="Q126" s="223"/>
      <c r="R126" s="223"/>
      <c r="S126" s="219"/>
      <c r="T126" s="223"/>
      <c r="U126" s="220"/>
      <c r="X126" s="90"/>
      <c r="Z126" s="90"/>
      <c r="AA126" s="90"/>
    </row>
    <row r="127" spans="1:27" s="133" customFormat="1" ht="14.25" customHeight="1">
      <c r="A127" s="219"/>
      <c r="B127" s="221"/>
      <c r="C127" s="222"/>
      <c r="D127" s="127"/>
      <c r="E127" s="216"/>
      <c r="F127" s="217"/>
      <c r="G127" s="218"/>
      <c r="H127" s="218"/>
      <c r="I127" s="219"/>
      <c r="J127" s="217"/>
      <c r="K127" s="223"/>
      <c r="L127" s="219"/>
      <c r="M127" s="217"/>
      <c r="N127" s="223"/>
      <c r="O127" s="217"/>
      <c r="P127" s="217"/>
      <c r="Q127" s="223"/>
      <c r="R127" s="223"/>
      <c r="S127" s="219"/>
      <c r="T127" s="223"/>
      <c r="U127" s="220"/>
      <c r="X127" s="90"/>
      <c r="Z127" s="90"/>
      <c r="AA127" s="90"/>
    </row>
    <row r="128" spans="1:27" s="133" customFormat="1" ht="14.25" customHeight="1">
      <c r="A128" s="219"/>
      <c r="B128" s="221"/>
      <c r="C128" s="222"/>
      <c r="D128" s="127"/>
      <c r="E128" s="216"/>
      <c r="F128" s="217"/>
      <c r="G128" s="218"/>
      <c r="H128" s="218"/>
      <c r="I128" s="219"/>
      <c r="J128" s="217"/>
      <c r="K128" s="223"/>
      <c r="L128" s="219"/>
      <c r="M128" s="217"/>
      <c r="N128" s="223"/>
      <c r="O128" s="217"/>
      <c r="P128" s="217"/>
      <c r="Q128" s="223"/>
      <c r="R128" s="223"/>
      <c r="S128" s="219"/>
      <c r="T128" s="223"/>
      <c r="U128" s="220"/>
      <c r="X128" s="90"/>
      <c r="Z128" s="90"/>
      <c r="AA128" s="90"/>
    </row>
    <row r="129" spans="1:27" s="133" customFormat="1" ht="14.25" customHeight="1">
      <c r="A129" s="219"/>
      <c r="B129" s="221"/>
      <c r="C129" s="222"/>
      <c r="D129" s="127"/>
      <c r="E129" s="216"/>
      <c r="F129" s="217"/>
      <c r="G129" s="218"/>
      <c r="H129" s="218"/>
      <c r="I129" s="219"/>
      <c r="J129" s="217"/>
      <c r="K129" s="223"/>
      <c r="L129" s="219"/>
      <c r="M129" s="217"/>
      <c r="N129" s="223"/>
      <c r="O129" s="217"/>
      <c r="P129" s="217"/>
      <c r="Q129" s="223"/>
      <c r="R129" s="223"/>
      <c r="S129" s="219"/>
      <c r="T129" s="223"/>
      <c r="U129" s="220"/>
      <c r="X129" s="90"/>
      <c r="Z129" s="90"/>
      <c r="AA129" s="90"/>
    </row>
    <row r="130" spans="1:27" s="133" customFormat="1" ht="14.25" customHeight="1">
      <c r="A130" s="219"/>
      <c r="B130" s="221"/>
      <c r="C130" s="222"/>
      <c r="D130" s="127"/>
      <c r="E130" s="216"/>
      <c r="F130" s="217"/>
      <c r="G130" s="218"/>
      <c r="H130" s="218"/>
      <c r="I130" s="219"/>
      <c r="J130" s="217"/>
      <c r="K130" s="223"/>
      <c r="L130" s="219"/>
      <c r="M130" s="217"/>
      <c r="N130" s="223"/>
      <c r="O130" s="217"/>
      <c r="P130" s="217"/>
      <c r="Q130" s="223"/>
      <c r="R130" s="223"/>
      <c r="S130" s="219"/>
      <c r="T130" s="223"/>
      <c r="U130" s="220"/>
      <c r="X130" s="90"/>
      <c r="Z130" s="90"/>
      <c r="AA130" s="90"/>
    </row>
    <row r="131" spans="1:27" s="133" customFormat="1" ht="14.25" customHeight="1">
      <c r="A131" s="219"/>
      <c r="B131" s="221"/>
      <c r="C131" s="222"/>
      <c r="D131" s="127"/>
      <c r="E131" s="216"/>
      <c r="F131" s="217"/>
      <c r="G131" s="218"/>
      <c r="H131" s="218"/>
      <c r="I131" s="219"/>
      <c r="J131" s="217"/>
      <c r="K131" s="223"/>
      <c r="L131" s="219"/>
      <c r="M131" s="217"/>
      <c r="N131" s="223"/>
      <c r="O131" s="217"/>
      <c r="P131" s="217"/>
      <c r="Q131" s="223"/>
      <c r="R131" s="223"/>
      <c r="S131" s="219"/>
      <c r="T131" s="223"/>
      <c r="U131" s="220"/>
      <c r="X131" s="90"/>
      <c r="Z131" s="90"/>
      <c r="AA131" s="90"/>
    </row>
    <row r="132" spans="1:27" s="133" customFormat="1" ht="14.25" customHeight="1">
      <c r="A132" s="219"/>
      <c r="B132" s="221"/>
      <c r="C132" s="222"/>
      <c r="D132" s="127"/>
      <c r="E132" s="216"/>
      <c r="F132" s="217"/>
      <c r="G132" s="218"/>
      <c r="H132" s="218"/>
      <c r="I132" s="219"/>
      <c r="J132" s="217"/>
      <c r="K132" s="223"/>
      <c r="L132" s="219"/>
      <c r="M132" s="217"/>
      <c r="N132" s="223"/>
      <c r="O132" s="217"/>
      <c r="P132" s="217"/>
      <c r="Q132" s="223"/>
      <c r="R132" s="223"/>
      <c r="S132" s="219"/>
      <c r="T132" s="223"/>
      <c r="U132" s="220"/>
      <c r="X132" s="90"/>
      <c r="Z132" s="90"/>
      <c r="AA132" s="90"/>
    </row>
    <row r="133" spans="1:27" s="133" customFormat="1" ht="14.25" customHeight="1">
      <c r="A133" s="219"/>
      <c r="B133" s="221"/>
      <c r="C133" s="222"/>
      <c r="D133" s="127"/>
      <c r="E133" s="216"/>
      <c r="F133" s="217"/>
      <c r="G133" s="218"/>
      <c r="H133" s="218"/>
      <c r="I133" s="219"/>
      <c r="J133" s="217"/>
      <c r="K133" s="223"/>
      <c r="L133" s="219"/>
      <c r="M133" s="217"/>
      <c r="N133" s="223"/>
      <c r="O133" s="217"/>
      <c r="P133" s="217"/>
      <c r="Q133" s="223"/>
      <c r="R133" s="223"/>
      <c r="S133" s="219"/>
      <c r="T133" s="223"/>
      <c r="U133" s="220"/>
      <c r="X133" s="90"/>
      <c r="Z133" s="90"/>
      <c r="AA133" s="90"/>
    </row>
    <row r="134" spans="1:27" s="133" customFormat="1" ht="14.25" customHeight="1">
      <c r="A134" s="219"/>
      <c r="B134" s="221"/>
      <c r="C134" s="222"/>
      <c r="D134" s="127"/>
      <c r="E134" s="216"/>
      <c r="F134" s="217"/>
      <c r="G134" s="218"/>
      <c r="H134" s="218"/>
      <c r="I134" s="219"/>
      <c r="J134" s="217"/>
      <c r="K134" s="223"/>
      <c r="L134" s="219"/>
      <c r="M134" s="217"/>
      <c r="N134" s="223"/>
      <c r="O134" s="217"/>
      <c r="P134" s="217"/>
      <c r="Q134" s="223"/>
      <c r="R134" s="223"/>
      <c r="S134" s="219"/>
      <c r="T134" s="223"/>
      <c r="U134" s="220"/>
      <c r="X134" s="90"/>
      <c r="Z134" s="90"/>
      <c r="AA134" s="90"/>
    </row>
    <row r="135" spans="1:27" s="133" customFormat="1" ht="14.25" customHeight="1">
      <c r="A135" s="219"/>
      <c r="B135" s="221"/>
      <c r="C135" s="222"/>
      <c r="D135" s="127"/>
      <c r="E135" s="216"/>
      <c r="F135" s="217"/>
      <c r="G135" s="218"/>
      <c r="H135" s="218"/>
      <c r="I135" s="219"/>
      <c r="J135" s="217"/>
      <c r="K135" s="223"/>
      <c r="L135" s="219"/>
      <c r="M135" s="217"/>
      <c r="N135" s="223"/>
      <c r="O135" s="217"/>
      <c r="P135" s="217"/>
      <c r="Q135" s="223"/>
      <c r="R135" s="223"/>
      <c r="S135" s="219"/>
      <c r="T135" s="223"/>
      <c r="U135" s="220"/>
      <c r="X135" s="90"/>
      <c r="Z135" s="90"/>
      <c r="AA135" s="90"/>
    </row>
    <row r="136" spans="1:27" s="133" customFormat="1" ht="14.25" customHeight="1">
      <c r="A136" s="219"/>
      <c r="B136" s="221"/>
      <c r="C136" s="222"/>
      <c r="D136" s="127"/>
      <c r="E136" s="216"/>
      <c r="F136" s="217"/>
      <c r="G136" s="218"/>
      <c r="H136" s="218"/>
      <c r="I136" s="219"/>
      <c r="J136" s="217"/>
      <c r="K136" s="223"/>
      <c r="L136" s="219"/>
      <c r="M136" s="217"/>
      <c r="N136" s="223"/>
      <c r="O136" s="217"/>
      <c r="P136" s="217"/>
      <c r="Q136" s="223"/>
      <c r="R136" s="223"/>
      <c r="S136" s="219"/>
      <c r="T136" s="223"/>
      <c r="U136" s="220"/>
      <c r="X136" s="90"/>
      <c r="Z136" s="90"/>
      <c r="AA136" s="90"/>
    </row>
    <row r="137" spans="1:27" s="133" customFormat="1" ht="14.25" customHeight="1">
      <c r="A137" s="219"/>
      <c r="B137" s="221"/>
      <c r="C137" s="222"/>
      <c r="D137" s="127"/>
      <c r="E137" s="216"/>
      <c r="F137" s="217"/>
      <c r="G137" s="218"/>
      <c r="H137" s="218"/>
      <c r="I137" s="219"/>
      <c r="J137" s="217"/>
      <c r="K137" s="223"/>
      <c r="L137" s="219"/>
      <c r="M137" s="217"/>
      <c r="N137" s="223"/>
      <c r="O137" s="217"/>
      <c r="P137" s="217"/>
      <c r="Q137" s="223"/>
      <c r="R137" s="223"/>
      <c r="S137" s="219"/>
      <c r="T137" s="223"/>
      <c r="U137" s="220"/>
      <c r="X137" s="90"/>
      <c r="Z137" s="90"/>
      <c r="AA137" s="90"/>
    </row>
    <row r="138" spans="1:27" s="133" customFormat="1" ht="14.25" customHeight="1">
      <c r="A138" s="219"/>
      <c r="B138" s="221"/>
      <c r="C138" s="222"/>
      <c r="D138" s="127"/>
      <c r="E138" s="216"/>
      <c r="F138" s="217"/>
      <c r="G138" s="218"/>
      <c r="H138" s="218"/>
      <c r="I138" s="219"/>
      <c r="J138" s="217"/>
      <c r="K138" s="223"/>
      <c r="L138" s="219"/>
      <c r="M138" s="217"/>
      <c r="N138" s="223"/>
      <c r="O138" s="217"/>
      <c r="P138" s="217"/>
      <c r="Q138" s="223"/>
      <c r="R138" s="223"/>
      <c r="S138" s="219"/>
      <c r="T138" s="223"/>
      <c r="U138" s="220"/>
      <c r="X138" s="90"/>
      <c r="Z138" s="90"/>
      <c r="AA138" s="90"/>
    </row>
    <row r="139" spans="1:27" s="133" customFormat="1" ht="14.25" customHeight="1">
      <c r="A139" s="219"/>
      <c r="B139" s="221"/>
      <c r="C139" s="222"/>
      <c r="D139" s="127"/>
      <c r="E139" s="216"/>
      <c r="F139" s="217"/>
      <c r="G139" s="218"/>
      <c r="H139" s="218"/>
      <c r="I139" s="219"/>
      <c r="J139" s="217"/>
      <c r="K139" s="223"/>
      <c r="L139" s="219"/>
      <c r="M139" s="217"/>
      <c r="N139" s="223"/>
      <c r="O139" s="217"/>
      <c r="P139" s="217"/>
      <c r="Q139" s="223"/>
      <c r="R139" s="223"/>
      <c r="S139" s="219"/>
      <c r="T139" s="223"/>
      <c r="U139" s="220"/>
      <c r="X139" s="90"/>
      <c r="Z139" s="90"/>
      <c r="AA139" s="90"/>
    </row>
    <row r="140" spans="1:27" s="133" customFormat="1" ht="14.25" customHeight="1">
      <c r="A140" s="219"/>
      <c r="B140" s="221"/>
      <c r="C140" s="222"/>
      <c r="D140" s="127"/>
      <c r="E140" s="216"/>
      <c r="F140" s="217"/>
      <c r="G140" s="218"/>
      <c r="H140" s="218"/>
      <c r="I140" s="219"/>
      <c r="J140" s="217"/>
      <c r="K140" s="223"/>
      <c r="L140" s="219"/>
      <c r="M140" s="217"/>
      <c r="N140" s="223"/>
      <c r="O140" s="217"/>
      <c r="P140" s="217"/>
      <c r="Q140" s="223"/>
      <c r="R140" s="223"/>
      <c r="S140" s="219"/>
      <c r="T140" s="223"/>
      <c r="U140" s="220"/>
      <c r="X140" s="90"/>
      <c r="Z140" s="90"/>
      <c r="AA140" s="90"/>
    </row>
    <row r="141" spans="1:27" s="133" customFormat="1" ht="14.25" customHeight="1">
      <c r="A141" s="219"/>
      <c r="B141" s="221"/>
      <c r="C141" s="222"/>
      <c r="D141" s="127"/>
      <c r="E141" s="216"/>
      <c r="F141" s="217"/>
      <c r="G141" s="218"/>
      <c r="H141" s="218"/>
      <c r="I141" s="219"/>
      <c r="J141" s="217"/>
      <c r="K141" s="223"/>
      <c r="L141" s="219"/>
      <c r="M141" s="217"/>
      <c r="N141" s="223"/>
      <c r="O141" s="217"/>
      <c r="P141" s="217"/>
      <c r="Q141" s="223"/>
      <c r="R141" s="223"/>
      <c r="S141" s="219"/>
      <c r="T141" s="223"/>
      <c r="U141" s="220"/>
      <c r="X141" s="90"/>
      <c r="Z141" s="90"/>
      <c r="AA141" s="90"/>
    </row>
    <row r="142" spans="1:27" s="133" customFormat="1" ht="14.25" customHeight="1">
      <c r="A142" s="219"/>
      <c r="B142" s="221"/>
      <c r="C142" s="222"/>
      <c r="D142" s="127"/>
      <c r="E142" s="216"/>
      <c r="F142" s="217"/>
      <c r="G142" s="218"/>
      <c r="H142" s="218"/>
      <c r="I142" s="219"/>
      <c r="J142" s="217"/>
      <c r="K142" s="223"/>
      <c r="L142" s="219"/>
      <c r="M142" s="217"/>
      <c r="N142" s="223"/>
      <c r="O142" s="217"/>
      <c r="P142" s="217"/>
      <c r="Q142" s="223"/>
      <c r="R142" s="223"/>
      <c r="S142" s="219"/>
      <c r="T142" s="223"/>
      <c r="U142" s="220"/>
      <c r="X142" s="90"/>
      <c r="Z142" s="90"/>
      <c r="AA142" s="90"/>
    </row>
    <row r="143" spans="1:27" s="133" customFormat="1" ht="14.25" customHeight="1">
      <c r="A143" s="219"/>
      <c r="B143" s="221"/>
      <c r="C143" s="222"/>
      <c r="D143" s="127"/>
      <c r="E143" s="216"/>
      <c r="F143" s="217"/>
      <c r="G143" s="218"/>
      <c r="H143" s="218"/>
      <c r="I143" s="219"/>
      <c r="J143" s="217"/>
      <c r="K143" s="223"/>
      <c r="L143" s="219"/>
      <c r="M143" s="217"/>
      <c r="N143" s="223"/>
      <c r="O143" s="217"/>
      <c r="P143" s="217"/>
      <c r="Q143" s="223"/>
      <c r="R143" s="223"/>
      <c r="S143" s="219"/>
      <c r="T143" s="223"/>
      <c r="U143" s="220"/>
      <c r="X143" s="90"/>
      <c r="Z143" s="90"/>
      <c r="AA143" s="90"/>
    </row>
    <row r="144" spans="1:27" s="133" customFormat="1" ht="14.25" customHeight="1">
      <c r="A144" s="219"/>
      <c r="B144" s="221"/>
      <c r="C144" s="222"/>
      <c r="D144" s="127"/>
      <c r="E144" s="216"/>
      <c r="F144" s="217"/>
      <c r="G144" s="218"/>
      <c r="H144" s="218"/>
      <c r="I144" s="219"/>
      <c r="J144" s="217"/>
      <c r="K144" s="223"/>
      <c r="L144" s="219"/>
      <c r="M144" s="217"/>
      <c r="N144" s="223"/>
      <c r="O144" s="217"/>
      <c r="P144" s="217"/>
      <c r="Q144" s="223"/>
      <c r="R144" s="223"/>
      <c r="S144" s="219"/>
      <c r="T144" s="223"/>
      <c r="U144" s="220"/>
      <c r="X144" s="90"/>
      <c r="Z144" s="90"/>
      <c r="AA144" s="90"/>
    </row>
    <row r="145" spans="1:27" s="133" customFormat="1" ht="14.25" customHeight="1">
      <c r="A145" s="219"/>
      <c r="B145" s="221"/>
      <c r="C145" s="222"/>
      <c r="D145" s="127"/>
      <c r="E145" s="216"/>
      <c r="F145" s="217"/>
      <c r="G145" s="218"/>
      <c r="H145" s="218"/>
      <c r="I145" s="219"/>
      <c r="J145" s="217"/>
      <c r="K145" s="223"/>
      <c r="L145" s="219"/>
      <c r="M145" s="217"/>
      <c r="N145" s="223"/>
      <c r="O145" s="217"/>
      <c r="P145" s="217"/>
      <c r="Q145" s="223"/>
      <c r="R145" s="223"/>
      <c r="S145" s="219"/>
      <c r="T145" s="223"/>
      <c r="U145" s="220"/>
      <c r="X145" s="90"/>
      <c r="Z145" s="90"/>
      <c r="AA145" s="90"/>
    </row>
    <row r="146" spans="1:27" s="133" customFormat="1" ht="14.25" customHeight="1">
      <c r="A146" s="219"/>
      <c r="B146" s="221"/>
      <c r="C146" s="222"/>
      <c r="D146" s="127"/>
      <c r="E146" s="216"/>
      <c r="F146" s="217"/>
      <c r="G146" s="218"/>
      <c r="H146" s="218"/>
      <c r="I146" s="219"/>
      <c r="J146" s="217"/>
      <c r="K146" s="223"/>
      <c r="L146" s="219"/>
      <c r="M146" s="217"/>
      <c r="N146" s="223"/>
      <c r="O146" s="217"/>
      <c r="P146" s="217"/>
      <c r="Q146" s="223"/>
      <c r="R146" s="223"/>
      <c r="S146" s="219"/>
      <c r="T146" s="223"/>
      <c r="U146" s="220"/>
      <c r="X146" s="90"/>
      <c r="Z146" s="90"/>
      <c r="AA146" s="90"/>
    </row>
    <row r="147" spans="1:27" s="133" customFormat="1" ht="14.25" customHeight="1">
      <c r="A147" s="219"/>
      <c r="B147" s="221"/>
      <c r="C147" s="222"/>
      <c r="D147" s="127"/>
      <c r="E147" s="216"/>
      <c r="F147" s="217"/>
      <c r="G147" s="218"/>
      <c r="H147" s="218"/>
      <c r="I147" s="219"/>
      <c r="J147" s="217"/>
      <c r="K147" s="223"/>
      <c r="L147" s="219"/>
      <c r="M147" s="217"/>
      <c r="N147" s="223"/>
      <c r="O147" s="217"/>
      <c r="P147" s="217"/>
      <c r="Q147" s="223"/>
      <c r="R147" s="223"/>
      <c r="S147" s="219"/>
      <c r="T147" s="223"/>
      <c r="U147" s="220"/>
      <c r="X147" s="90"/>
      <c r="Z147" s="90"/>
      <c r="AA147" s="90"/>
    </row>
    <row r="148" spans="1:27" s="133" customFormat="1" ht="14.25" customHeight="1">
      <c r="A148" s="219"/>
      <c r="B148" s="221"/>
      <c r="C148" s="222"/>
      <c r="D148" s="127"/>
      <c r="E148" s="216"/>
      <c r="F148" s="217"/>
      <c r="G148" s="218"/>
      <c r="H148" s="218"/>
      <c r="I148" s="219"/>
      <c r="J148" s="217"/>
      <c r="K148" s="223"/>
      <c r="L148" s="219"/>
      <c r="M148" s="217"/>
      <c r="N148" s="223"/>
      <c r="O148" s="217"/>
      <c r="P148" s="217"/>
      <c r="Q148" s="223"/>
      <c r="R148" s="223"/>
      <c r="S148" s="219"/>
      <c r="T148" s="223"/>
      <c r="U148" s="220"/>
      <c r="X148" s="90"/>
      <c r="Z148" s="90"/>
      <c r="AA148" s="90"/>
    </row>
    <row r="149" spans="1:27" s="133" customFormat="1" ht="14.25" customHeight="1">
      <c r="A149" s="219"/>
      <c r="B149" s="221"/>
      <c r="C149" s="222"/>
      <c r="D149" s="127"/>
      <c r="E149" s="216"/>
      <c r="F149" s="217"/>
      <c r="G149" s="218"/>
      <c r="H149" s="218"/>
      <c r="I149" s="219"/>
      <c r="J149" s="217"/>
      <c r="K149" s="223"/>
      <c r="L149" s="219"/>
      <c r="M149" s="217"/>
      <c r="N149" s="223"/>
      <c r="O149" s="217"/>
      <c r="P149" s="217"/>
      <c r="Q149" s="223"/>
      <c r="R149" s="223"/>
      <c r="S149" s="219"/>
      <c r="T149" s="223"/>
      <c r="U149" s="220"/>
      <c r="X149" s="90"/>
      <c r="Z149" s="90"/>
      <c r="AA149" s="90"/>
    </row>
    <row r="150" spans="1:27" s="133" customFormat="1" ht="14.25" customHeight="1">
      <c r="A150" s="219"/>
      <c r="B150" s="221"/>
      <c r="C150" s="222"/>
      <c r="D150" s="127"/>
      <c r="E150" s="216"/>
      <c r="F150" s="217"/>
      <c r="G150" s="218"/>
      <c r="H150" s="218"/>
      <c r="I150" s="219"/>
      <c r="J150" s="217"/>
      <c r="K150" s="223"/>
      <c r="L150" s="219"/>
      <c r="M150" s="217"/>
      <c r="N150" s="223"/>
      <c r="O150" s="217"/>
      <c r="P150" s="217"/>
      <c r="Q150" s="223"/>
      <c r="R150" s="223"/>
      <c r="S150" s="219"/>
      <c r="T150" s="223"/>
      <c r="U150" s="220"/>
      <c r="X150" s="90"/>
      <c r="Z150" s="90"/>
      <c r="AA150" s="90"/>
    </row>
    <row r="151" spans="1:27" s="133" customFormat="1" ht="14.25" customHeight="1">
      <c r="A151" s="219"/>
      <c r="B151" s="221"/>
      <c r="C151" s="222"/>
      <c r="D151" s="127"/>
      <c r="E151" s="216"/>
      <c r="F151" s="217"/>
      <c r="G151" s="218"/>
      <c r="H151" s="218"/>
      <c r="I151" s="219"/>
      <c r="J151" s="217"/>
      <c r="K151" s="223"/>
      <c r="L151" s="219"/>
      <c r="M151" s="217"/>
      <c r="N151" s="223"/>
      <c r="O151" s="217"/>
      <c r="P151" s="217"/>
      <c r="Q151" s="223"/>
      <c r="R151" s="223"/>
      <c r="S151" s="219"/>
      <c r="T151" s="223"/>
      <c r="U151" s="220"/>
      <c r="X151" s="90"/>
      <c r="Z151" s="90"/>
      <c r="AA151" s="90"/>
    </row>
    <row r="152" spans="1:27" s="133" customFormat="1" ht="14.25" customHeight="1">
      <c r="A152" s="219"/>
      <c r="B152" s="221"/>
      <c r="C152" s="222"/>
      <c r="D152" s="127"/>
      <c r="E152" s="216"/>
      <c r="F152" s="217"/>
      <c r="G152" s="218"/>
      <c r="H152" s="218"/>
      <c r="I152" s="219"/>
      <c r="J152" s="217"/>
      <c r="K152" s="223"/>
      <c r="L152" s="219"/>
      <c r="M152" s="217"/>
      <c r="N152" s="223"/>
      <c r="O152" s="217"/>
      <c r="P152" s="217"/>
      <c r="Q152" s="223"/>
      <c r="R152" s="223"/>
      <c r="S152" s="219"/>
      <c r="T152" s="223"/>
      <c r="U152" s="220"/>
      <c r="X152" s="90"/>
      <c r="Z152" s="90"/>
      <c r="AA152" s="90"/>
    </row>
    <row r="153" spans="1:27" s="133" customFormat="1" ht="14.25" customHeight="1">
      <c r="A153" s="219"/>
      <c r="B153" s="221"/>
      <c r="C153" s="222"/>
      <c r="D153" s="127"/>
      <c r="E153" s="216"/>
      <c r="F153" s="217"/>
      <c r="G153" s="218"/>
      <c r="H153" s="218"/>
      <c r="I153" s="219"/>
      <c r="J153" s="217"/>
      <c r="K153" s="223"/>
      <c r="L153" s="219"/>
      <c r="M153" s="217"/>
      <c r="N153" s="223"/>
      <c r="O153" s="217"/>
      <c r="P153" s="217"/>
      <c r="Q153" s="223"/>
      <c r="R153" s="223"/>
      <c r="S153" s="219"/>
      <c r="T153" s="223"/>
      <c r="U153" s="220"/>
      <c r="X153" s="90"/>
      <c r="Z153" s="90"/>
      <c r="AA153" s="90"/>
    </row>
    <row r="154" spans="1:27" s="133" customFormat="1" ht="14.25" customHeight="1">
      <c r="A154" s="219"/>
      <c r="B154" s="221"/>
      <c r="C154" s="222"/>
      <c r="D154" s="127"/>
      <c r="E154" s="216"/>
      <c r="F154" s="217"/>
      <c r="G154" s="218"/>
      <c r="H154" s="218"/>
      <c r="I154" s="219"/>
      <c r="J154" s="217"/>
      <c r="K154" s="223"/>
      <c r="L154" s="219"/>
      <c r="M154" s="217"/>
      <c r="N154" s="223"/>
      <c r="O154" s="217"/>
      <c r="P154" s="217"/>
      <c r="Q154" s="223"/>
      <c r="R154" s="223"/>
      <c r="S154" s="219"/>
      <c r="T154" s="223"/>
      <c r="U154" s="220"/>
      <c r="X154" s="90"/>
      <c r="Z154" s="90"/>
      <c r="AA154" s="90"/>
    </row>
    <row r="155" spans="1:27" s="133" customFormat="1" ht="14.25" customHeight="1">
      <c r="A155" s="219"/>
      <c r="B155" s="221"/>
      <c r="C155" s="222"/>
      <c r="D155" s="127"/>
      <c r="E155" s="216"/>
      <c r="F155" s="217"/>
      <c r="G155" s="218"/>
      <c r="H155" s="218"/>
      <c r="I155" s="219"/>
      <c r="J155" s="217"/>
      <c r="K155" s="223"/>
      <c r="L155" s="219"/>
      <c r="M155" s="217"/>
      <c r="N155" s="223"/>
      <c r="O155" s="217"/>
      <c r="P155" s="217"/>
      <c r="Q155" s="223"/>
      <c r="R155" s="223"/>
      <c r="S155" s="219"/>
      <c r="T155" s="223"/>
      <c r="U155" s="220"/>
      <c r="X155" s="90"/>
      <c r="Z155" s="90"/>
      <c r="AA155" s="90"/>
    </row>
    <row r="156" spans="1:27" s="133" customFormat="1" ht="14.25" customHeight="1">
      <c r="A156" s="219"/>
      <c r="B156" s="221"/>
      <c r="C156" s="222"/>
      <c r="D156" s="127"/>
      <c r="E156" s="216"/>
      <c r="F156" s="217"/>
      <c r="G156" s="218"/>
      <c r="H156" s="218"/>
      <c r="I156" s="219"/>
      <c r="J156" s="217"/>
      <c r="K156" s="223"/>
      <c r="L156" s="219"/>
      <c r="M156" s="217"/>
      <c r="N156" s="223"/>
      <c r="O156" s="217"/>
      <c r="P156" s="217"/>
      <c r="Q156" s="223"/>
      <c r="R156" s="223"/>
      <c r="S156" s="219"/>
      <c r="T156" s="223"/>
      <c r="U156" s="220"/>
      <c r="X156" s="90"/>
      <c r="Z156" s="90"/>
      <c r="AA156" s="90"/>
    </row>
    <row r="157" spans="1:27" s="133" customFormat="1" ht="14.25" customHeight="1">
      <c r="A157" s="219"/>
      <c r="B157" s="221"/>
      <c r="C157" s="222"/>
      <c r="D157" s="127"/>
      <c r="E157" s="216"/>
      <c r="F157" s="217"/>
      <c r="G157" s="218"/>
      <c r="H157" s="218"/>
      <c r="I157" s="219"/>
      <c r="J157" s="217"/>
      <c r="K157" s="223"/>
      <c r="L157" s="219"/>
      <c r="M157" s="217"/>
      <c r="N157" s="223"/>
      <c r="O157" s="217"/>
      <c r="P157" s="217"/>
      <c r="Q157" s="223"/>
      <c r="R157" s="223"/>
      <c r="S157" s="219"/>
      <c r="T157" s="223"/>
      <c r="U157" s="220"/>
      <c r="X157" s="90"/>
      <c r="Z157" s="90"/>
      <c r="AA157" s="90"/>
    </row>
    <row r="158" spans="1:27" s="133" customFormat="1" ht="14.25" customHeight="1">
      <c r="A158" s="219"/>
      <c r="B158" s="221"/>
      <c r="C158" s="222"/>
      <c r="D158" s="127"/>
      <c r="E158" s="216"/>
      <c r="F158" s="217"/>
      <c r="G158" s="218"/>
      <c r="H158" s="218"/>
      <c r="I158" s="219"/>
      <c r="J158" s="217"/>
      <c r="K158" s="223"/>
      <c r="L158" s="219"/>
      <c r="M158" s="217"/>
      <c r="N158" s="223"/>
      <c r="O158" s="217"/>
      <c r="P158" s="217"/>
      <c r="Q158" s="223"/>
      <c r="R158" s="223"/>
      <c r="S158" s="219"/>
      <c r="T158" s="223"/>
      <c r="U158" s="220"/>
      <c r="X158" s="90"/>
      <c r="Z158" s="90"/>
      <c r="AA158" s="90"/>
    </row>
    <row r="159" spans="1:27" s="133" customFormat="1" ht="14.25" customHeight="1">
      <c r="A159" s="219"/>
      <c r="B159" s="221"/>
      <c r="C159" s="222"/>
      <c r="D159" s="127"/>
      <c r="E159" s="216"/>
      <c r="F159" s="217"/>
      <c r="G159" s="218"/>
      <c r="H159" s="218"/>
      <c r="I159" s="219"/>
      <c r="J159" s="217"/>
      <c r="K159" s="223"/>
      <c r="L159" s="219"/>
      <c r="M159" s="217"/>
      <c r="N159" s="223"/>
      <c r="O159" s="217"/>
      <c r="P159" s="217"/>
      <c r="Q159" s="223"/>
      <c r="R159" s="223"/>
      <c r="S159" s="219"/>
      <c r="T159" s="223"/>
      <c r="U159" s="220"/>
      <c r="X159" s="90"/>
      <c r="Z159" s="90"/>
      <c r="AA159" s="90"/>
    </row>
    <row r="160" spans="1:27" s="133" customFormat="1" ht="14.25" customHeight="1">
      <c r="A160" s="219"/>
      <c r="B160" s="221"/>
      <c r="C160" s="222"/>
      <c r="D160" s="127"/>
      <c r="E160" s="216"/>
      <c r="F160" s="217"/>
      <c r="G160" s="218"/>
      <c r="H160" s="218"/>
      <c r="I160" s="219"/>
      <c r="J160" s="217"/>
      <c r="K160" s="223"/>
      <c r="L160" s="219"/>
      <c r="M160" s="217"/>
      <c r="N160" s="223"/>
      <c r="O160" s="217"/>
      <c r="P160" s="217"/>
      <c r="Q160" s="223"/>
      <c r="R160" s="223"/>
      <c r="S160" s="219"/>
      <c r="T160" s="223"/>
      <c r="U160" s="220"/>
      <c r="X160" s="90"/>
      <c r="Z160" s="90"/>
      <c r="AA160" s="90"/>
    </row>
    <row r="161" spans="1:27" s="133" customFormat="1" ht="14.25" customHeight="1">
      <c r="A161" s="219"/>
      <c r="B161" s="221"/>
      <c r="C161" s="222"/>
      <c r="D161" s="127"/>
      <c r="E161" s="216"/>
      <c r="F161" s="217"/>
      <c r="G161" s="218"/>
      <c r="H161" s="218"/>
      <c r="I161" s="219"/>
      <c r="J161" s="217"/>
      <c r="K161" s="223"/>
      <c r="L161" s="219"/>
      <c r="M161" s="217"/>
      <c r="N161" s="223"/>
      <c r="O161" s="217"/>
      <c r="P161" s="217"/>
      <c r="Q161" s="223"/>
      <c r="R161" s="223"/>
      <c r="S161" s="219"/>
      <c r="T161" s="223"/>
      <c r="U161" s="220"/>
      <c r="X161" s="90"/>
      <c r="Z161" s="90"/>
      <c r="AA161" s="90"/>
    </row>
    <row r="162" spans="1:27" s="133" customFormat="1" ht="14.25" customHeight="1">
      <c r="A162" s="219"/>
      <c r="B162" s="221"/>
      <c r="C162" s="222"/>
      <c r="D162" s="127"/>
      <c r="E162" s="216"/>
      <c r="F162" s="217"/>
      <c r="G162" s="218"/>
      <c r="H162" s="218"/>
      <c r="I162" s="219"/>
      <c r="J162" s="217"/>
      <c r="K162" s="223"/>
      <c r="L162" s="219"/>
      <c r="M162" s="217"/>
      <c r="N162" s="223"/>
      <c r="O162" s="217"/>
      <c r="P162" s="217"/>
      <c r="Q162" s="223"/>
      <c r="R162" s="223"/>
      <c r="S162" s="219"/>
      <c r="T162" s="223"/>
      <c r="U162" s="220"/>
      <c r="X162" s="90"/>
      <c r="Z162" s="90"/>
      <c r="AA162" s="90"/>
    </row>
    <row r="163" spans="1:27" s="133" customFormat="1" ht="14.25" customHeight="1">
      <c r="A163" s="219"/>
      <c r="B163" s="221"/>
      <c r="C163" s="222"/>
      <c r="D163" s="127"/>
      <c r="E163" s="216"/>
      <c r="F163" s="217"/>
      <c r="G163" s="218"/>
      <c r="H163" s="218"/>
      <c r="I163" s="219"/>
      <c r="J163" s="217"/>
      <c r="K163" s="223"/>
      <c r="L163" s="219"/>
      <c r="M163" s="217"/>
      <c r="N163" s="223"/>
      <c r="O163" s="217"/>
      <c r="P163" s="217"/>
      <c r="Q163" s="223"/>
      <c r="R163" s="223"/>
      <c r="S163" s="219"/>
      <c r="T163" s="223"/>
      <c r="U163" s="220"/>
      <c r="X163" s="90"/>
      <c r="Z163" s="90"/>
      <c r="AA163" s="90"/>
    </row>
    <row r="164" spans="1:27" s="133" customFormat="1" ht="14.25" customHeight="1">
      <c r="A164" s="219"/>
      <c r="B164" s="221"/>
      <c r="C164" s="222"/>
      <c r="D164" s="127"/>
      <c r="E164" s="216"/>
      <c r="F164" s="217"/>
      <c r="G164" s="218"/>
      <c r="H164" s="218"/>
      <c r="I164" s="219"/>
      <c r="J164" s="217"/>
      <c r="K164" s="223"/>
      <c r="L164" s="219"/>
      <c r="M164" s="217"/>
      <c r="N164" s="223"/>
      <c r="O164" s="217"/>
      <c r="P164" s="217"/>
      <c r="Q164" s="223"/>
      <c r="R164" s="223"/>
      <c r="S164" s="219"/>
      <c r="T164" s="223"/>
      <c r="U164" s="220"/>
      <c r="X164" s="90"/>
      <c r="Z164" s="90"/>
      <c r="AA164" s="90"/>
    </row>
    <row r="165" spans="1:27" s="133" customFormat="1" ht="14.25" customHeight="1">
      <c r="A165" s="219"/>
      <c r="B165" s="221"/>
      <c r="C165" s="222"/>
      <c r="D165" s="127"/>
      <c r="E165" s="216"/>
      <c r="F165" s="217"/>
      <c r="G165" s="218"/>
      <c r="H165" s="218"/>
      <c r="I165" s="219"/>
      <c r="J165" s="217"/>
      <c r="K165" s="223"/>
      <c r="L165" s="219"/>
      <c r="M165" s="217"/>
      <c r="N165" s="223"/>
      <c r="O165" s="217"/>
      <c r="P165" s="217"/>
      <c r="Q165" s="223"/>
      <c r="R165" s="223"/>
      <c r="S165" s="219"/>
      <c r="T165" s="223"/>
      <c r="U165" s="220"/>
      <c r="X165" s="90"/>
      <c r="Z165" s="90"/>
      <c r="AA165" s="90"/>
    </row>
    <row r="166" spans="1:27" s="133" customFormat="1" ht="14.25" customHeight="1">
      <c r="A166" s="219"/>
      <c r="B166" s="221"/>
      <c r="C166" s="222"/>
      <c r="D166" s="127"/>
      <c r="E166" s="216"/>
      <c r="F166" s="217"/>
      <c r="G166" s="218"/>
      <c r="H166" s="218"/>
      <c r="I166" s="219"/>
      <c r="J166" s="217"/>
      <c r="K166" s="223"/>
      <c r="L166" s="219"/>
      <c r="M166" s="217"/>
      <c r="N166" s="223"/>
      <c r="O166" s="217"/>
      <c r="P166" s="217"/>
      <c r="Q166" s="223"/>
      <c r="R166" s="223"/>
      <c r="S166" s="219"/>
      <c r="T166" s="223"/>
      <c r="U166" s="220"/>
      <c r="X166" s="90"/>
      <c r="Z166" s="90"/>
      <c r="AA166" s="90"/>
    </row>
    <row r="167" spans="1:27" s="133" customFormat="1" ht="14.25" customHeight="1">
      <c r="A167" s="219"/>
      <c r="B167" s="221"/>
      <c r="C167" s="222"/>
      <c r="D167" s="127"/>
      <c r="E167" s="216"/>
      <c r="F167" s="217"/>
      <c r="G167" s="218"/>
      <c r="H167" s="218"/>
      <c r="I167" s="219"/>
      <c r="J167" s="217"/>
      <c r="K167" s="223"/>
      <c r="L167" s="219"/>
      <c r="M167" s="217"/>
      <c r="N167" s="223"/>
      <c r="O167" s="217"/>
      <c r="P167" s="217"/>
      <c r="Q167" s="223"/>
      <c r="R167" s="223"/>
      <c r="S167" s="219"/>
      <c r="T167" s="223"/>
      <c r="U167" s="220"/>
      <c r="X167" s="90"/>
      <c r="Z167" s="90"/>
      <c r="AA167" s="90"/>
    </row>
    <row r="168" spans="1:27" s="133" customFormat="1" ht="14.25" customHeight="1">
      <c r="A168" s="219"/>
      <c r="B168" s="221"/>
      <c r="C168" s="222"/>
      <c r="D168" s="127"/>
      <c r="E168" s="216"/>
      <c r="F168" s="217"/>
      <c r="G168" s="218"/>
      <c r="H168" s="218"/>
      <c r="I168" s="219"/>
      <c r="J168" s="217"/>
      <c r="K168" s="223"/>
      <c r="L168" s="219"/>
      <c r="M168" s="217"/>
      <c r="N168" s="223"/>
      <c r="O168" s="217"/>
      <c r="P168" s="217"/>
      <c r="Q168" s="223"/>
      <c r="R168" s="223"/>
      <c r="S168" s="219"/>
      <c r="T168" s="223"/>
      <c r="U168" s="220"/>
      <c r="X168" s="90"/>
      <c r="Z168" s="90"/>
      <c r="AA168" s="90"/>
    </row>
    <row r="169" spans="1:27" s="133" customFormat="1" ht="14.25" customHeight="1">
      <c r="A169" s="219"/>
      <c r="B169" s="221"/>
      <c r="C169" s="222"/>
      <c r="D169" s="127"/>
      <c r="E169" s="216"/>
      <c r="F169" s="217"/>
      <c r="G169" s="218"/>
      <c r="H169" s="218"/>
      <c r="I169" s="219"/>
      <c r="J169" s="217"/>
      <c r="K169" s="223"/>
      <c r="L169" s="219"/>
      <c r="M169" s="217"/>
      <c r="N169" s="223"/>
      <c r="O169" s="217"/>
      <c r="P169" s="217"/>
      <c r="Q169" s="223"/>
      <c r="R169" s="223"/>
      <c r="S169" s="219"/>
      <c r="T169" s="223"/>
      <c r="U169" s="220"/>
      <c r="X169" s="90"/>
      <c r="Z169" s="90"/>
      <c r="AA169" s="90"/>
    </row>
    <row r="170" spans="1:27" s="133" customFormat="1" ht="14.25" customHeight="1">
      <c r="A170" s="219"/>
      <c r="B170" s="221"/>
      <c r="C170" s="222"/>
      <c r="D170" s="127"/>
      <c r="E170" s="216"/>
      <c r="F170" s="217"/>
      <c r="G170" s="218"/>
      <c r="H170" s="218"/>
      <c r="I170" s="219"/>
      <c r="J170" s="217"/>
      <c r="K170" s="223"/>
      <c r="L170" s="219"/>
      <c r="M170" s="217"/>
      <c r="N170" s="223"/>
      <c r="O170" s="217"/>
      <c r="P170" s="217"/>
      <c r="Q170" s="223"/>
      <c r="R170" s="223"/>
      <c r="S170" s="219"/>
      <c r="T170" s="223"/>
      <c r="U170" s="220"/>
      <c r="X170" s="90"/>
      <c r="Z170" s="90"/>
      <c r="AA170" s="90"/>
    </row>
    <row r="171" spans="1:27" s="133" customFormat="1" ht="14.25" customHeight="1">
      <c r="A171" s="219"/>
      <c r="B171" s="221"/>
      <c r="C171" s="222"/>
      <c r="D171" s="127"/>
      <c r="E171" s="216"/>
      <c r="F171" s="217"/>
      <c r="G171" s="218"/>
      <c r="H171" s="218"/>
      <c r="I171" s="219"/>
      <c r="J171" s="217"/>
      <c r="K171" s="223"/>
      <c r="L171" s="219"/>
      <c r="M171" s="217"/>
      <c r="N171" s="223"/>
      <c r="O171" s="217"/>
      <c r="P171" s="217"/>
      <c r="Q171" s="223"/>
      <c r="R171" s="223"/>
      <c r="S171" s="219"/>
      <c r="T171" s="223"/>
      <c r="U171" s="220"/>
      <c r="X171" s="90"/>
      <c r="Z171" s="90"/>
      <c r="AA171" s="90"/>
    </row>
    <row r="172" spans="1:27" s="133" customFormat="1" ht="14.25" customHeight="1">
      <c r="A172" s="219"/>
      <c r="B172" s="221"/>
      <c r="C172" s="222"/>
      <c r="D172" s="127"/>
      <c r="E172" s="216"/>
      <c r="F172" s="217"/>
      <c r="G172" s="218"/>
      <c r="H172" s="218"/>
      <c r="I172" s="219"/>
      <c r="J172" s="217"/>
      <c r="K172" s="223"/>
      <c r="L172" s="219"/>
      <c r="M172" s="217"/>
      <c r="N172" s="223"/>
      <c r="O172" s="217"/>
      <c r="P172" s="217"/>
      <c r="Q172" s="223"/>
      <c r="R172" s="223"/>
      <c r="S172" s="219"/>
      <c r="T172" s="223"/>
      <c r="U172" s="220"/>
      <c r="X172" s="90"/>
      <c r="Z172" s="90"/>
      <c r="AA172" s="90"/>
    </row>
    <row r="173" spans="1:27" s="133" customFormat="1" ht="14.25" customHeight="1">
      <c r="A173" s="219"/>
      <c r="B173" s="221"/>
      <c r="C173" s="222"/>
      <c r="D173" s="127"/>
      <c r="E173" s="216"/>
      <c r="F173" s="217"/>
      <c r="G173" s="218"/>
      <c r="H173" s="218"/>
      <c r="I173" s="219"/>
      <c r="J173" s="217"/>
      <c r="K173" s="223"/>
      <c r="L173" s="219"/>
      <c r="M173" s="217"/>
      <c r="N173" s="223"/>
      <c r="O173" s="217"/>
      <c r="P173" s="217"/>
      <c r="Q173" s="223"/>
      <c r="R173" s="223"/>
      <c r="S173" s="219"/>
      <c r="T173" s="223"/>
      <c r="U173" s="220"/>
      <c r="X173" s="90"/>
      <c r="Z173" s="90"/>
      <c r="AA173" s="90"/>
    </row>
    <row r="174" spans="1:27" s="133" customFormat="1" ht="14.25" customHeight="1">
      <c r="A174" s="219"/>
      <c r="B174" s="221"/>
      <c r="C174" s="222"/>
      <c r="D174" s="127"/>
      <c r="E174" s="216"/>
      <c r="F174" s="217"/>
      <c r="G174" s="218"/>
      <c r="H174" s="218"/>
      <c r="I174" s="219"/>
      <c r="J174" s="217"/>
      <c r="K174" s="223"/>
      <c r="L174" s="219"/>
      <c r="M174" s="217"/>
      <c r="N174" s="223"/>
      <c r="O174" s="217"/>
      <c r="P174" s="217"/>
      <c r="Q174" s="223"/>
      <c r="R174" s="223"/>
      <c r="S174" s="219"/>
      <c r="T174" s="223"/>
      <c r="U174" s="220"/>
      <c r="X174" s="90"/>
      <c r="Z174" s="90"/>
      <c r="AA174" s="90"/>
    </row>
    <row r="175" spans="1:27" s="133" customFormat="1" ht="14.25" customHeight="1">
      <c r="A175" s="219"/>
      <c r="B175" s="221"/>
      <c r="C175" s="222"/>
      <c r="D175" s="127"/>
      <c r="E175" s="216"/>
      <c r="F175" s="217"/>
      <c r="G175" s="218"/>
      <c r="H175" s="218"/>
      <c r="I175" s="219"/>
      <c r="J175" s="217"/>
      <c r="K175" s="223"/>
      <c r="L175" s="219"/>
      <c r="M175" s="217"/>
      <c r="N175" s="223"/>
      <c r="O175" s="217"/>
      <c r="P175" s="217"/>
      <c r="Q175" s="223"/>
      <c r="R175" s="223"/>
      <c r="S175" s="219"/>
      <c r="T175" s="223"/>
      <c r="U175" s="220"/>
      <c r="X175" s="90"/>
      <c r="Z175" s="90"/>
      <c r="AA175" s="90"/>
    </row>
    <row r="176" spans="1:27" s="133" customFormat="1" ht="14.25" customHeight="1">
      <c r="A176" s="219"/>
      <c r="B176" s="221"/>
      <c r="C176" s="222"/>
      <c r="D176" s="127"/>
      <c r="E176" s="216"/>
      <c r="F176" s="217"/>
      <c r="G176" s="218"/>
      <c r="H176" s="218"/>
      <c r="I176" s="219"/>
      <c r="J176" s="217"/>
      <c r="K176" s="223"/>
      <c r="L176" s="219"/>
      <c r="M176" s="217"/>
      <c r="N176" s="223"/>
      <c r="O176" s="217"/>
      <c r="P176" s="217"/>
      <c r="Q176" s="223"/>
      <c r="R176" s="223"/>
      <c r="S176" s="219"/>
      <c r="T176" s="223"/>
      <c r="U176" s="220"/>
      <c r="X176" s="90"/>
      <c r="Z176" s="90"/>
      <c r="AA176" s="90"/>
    </row>
    <row r="177" spans="1:27" s="133" customFormat="1" ht="14.25" customHeight="1">
      <c r="A177" s="219"/>
      <c r="B177" s="221"/>
      <c r="C177" s="222"/>
      <c r="D177" s="127"/>
      <c r="E177" s="216"/>
      <c r="F177" s="217"/>
      <c r="G177" s="218"/>
      <c r="H177" s="218"/>
      <c r="I177" s="219"/>
      <c r="J177" s="217"/>
      <c r="K177" s="223"/>
      <c r="L177" s="219"/>
      <c r="M177" s="217"/>
      <c r="N177" s="223"/>
      <c r="O177" s="217"/>
      <c r="P177" s="217"/>
      <c r="Q177" s="223"/>
      <c r="R177" s="223"/>
      <c r="S177" s="219"/>
      <c r="T177" s="223"/>
      <c r="U177" s="220"/>
      <c r="X177" s="90"/>
      <c r="Z177" s="90"/>
      <c r="AA177" s="90"/>
    </row>
    <row r="178" spans="1:27" s="133" customFormat="1" ht="14.25" customHeight="1">
      <c r="A178" s="219"/>
      <c r="B178" s="221"/>
      <c r="C178" s="222"/>
      <c r="D178" s="127"/>
      <c r="E178" s="216"/>
      <c r="F178" s="217"/>
      <c r="G178" s="218"/>
      <c r="H178" s="218"/>
      <c r="I178" s="219"/>
      <c r="J178" s="217"/>
      <c r="K178" s="223"/>
      <c r="L178" s="219"/>
      <c r="M178" s="217"/>
      <c r="N178" s="223"/>
      <c r="O178" s="217"/>
      <c r="P178" s="217"/>
      <c r="Q178" s="223"/>
      <c r="R178" s="223"/>
      <c r="S178" s="219"/>
      <c r="T178" s="223"/>
      <c r="U178" s="220"/>
      <c r="X178" s="90"/>
      <c r="Z178" s="90"/>
      <c r="AA178" s="90"/>
    </row>
    <row r="179" spans="1:27" s="133" customFormat="1" ht="14.25" customHeight="1">
      <c r="A179" s="219"/>
      <c r="B179" s="221"/>
      <c r="C179" s="222"/>
      <c r="D179" s="127"/>
      <c r="E179" s="216"/>
      <c r="F179" s="217"/>
      <c r="G179" s="218"/>
      <c r="H179" s="218"/>
      <c r="I179" s="219"/>
      <c r="J179" s="217"/>
      <c r="K179" s="223"/>
      <c r="L179" s="219"/>
      <c r="M179" s="217"/>
      <c r="N179" s="223"/>
      <c r="O179" s="217"/>
      <c r="P179" s="217"/>
      <c r="Q179" s="223"/>
      <c r="R179" s="223"/>
      <c r="S179" s="219"/>
      <c r="T179" s="223"/>
      <c r="U179" s="220"/>
      <c r="X179" s="90"/>
      <c r="Z179" s="90"/>
      <c r="AA179" s="90"/>
    </row>
    <row r="180" spans="1:27" s="133" customFormat="1" ht="14.25" customHeight="1">
      <c r="A180" s="219"/>
      <c r="B180" s="221"/>
      <c r="C180" s="222"/>
      <c r="D180" s="127"/>
      <c r="E180" s="216"/>
      <c r="F180" s="217"/>
      <c r="G180" s="218"/>
      <c r="H180" s="218"/>
      <c r="I180" s="219"/>
      <c r="J180" s="217"/>
      <c r="K180" s="223"/>
      <c r="L180" s="219"/>
      <c r="M180" s="217"/>
      <c r="N180" s="223"/>
      <c r="O180" s="217"/>
      <c r="P180" s="217"/>
      <c r="Q180" s="223"/>
      <c r="R180" s="223"/>
      <c r="S180" s="219"/>
      <c r="T180" s="223"/>
      <c r="U180" s="220"/>
      <c r="X180" s="90"/>
      <c r="Z180" s="90"/>
      <c r="AA180" s="90"/>
    </row>
    <row r="181" spans="1:27" s="133" customFormat="1" ht="14.25" customHeight="1">
      <c r="A181" s="219"/>
      <c r="B181" s="221"/>
      <c r="C181" s="222"/>
      <c r="D181" s="127"/>
      <c r="E181" s="216"/>
      <c r="F181" s="217"/>
      <c r="G181" s="218"/>
      <c r="H181" s="218"/>
      <c r="I181" s="219"/>
      <c r="J181" s="217"/>
      <c r="K181" s="223"/>
      <c r="L181" s="219"/>
      <c r="M181" s="217"/>
      <c r="N181" s="223"/>
      <c r="O181" s="217"/>
      <c r="P181" s="217"/>
      <c r="Q181" s="223"/>
      <c r="R181" s="223"/>
      <c r="S181" s="219"/>
      <c r="T181" s="223"/>
      <c r="U181" s="220"/>
      <c r="X181" s="90"/>
      <c r="Z181" s="90"/>
      <c r="AA181" s="90"/>
    </row>
    <row r="182" spans="1:27" s="133" customFormat="1" ht="14.25" customHeight="1">
      <c r="A182" s="219"/>
      <c r="B182" s="221"/>
      <c r="C182" s="222"/>
      <c r="D182" s="127"/>
      <c r="E182" s="216"/>
      <c r="F182" s="217"/>
      <c r="G182" s="218"/>
      <c r="H182" s="218"/>
      <c r="I182" s="219"/>
      <c r="J182" s="217"/>
      <c r="K182" s="223"/>
      <c r="L182" s="219"/>
      <c r="M182" s="217"/>
      <c r="N182" s="223"/>
      <c r="O182" s="217"/>
      <c r="P182" s="217"/>
      <c r="Q182" s="223"/>
      <c r="R182" s="223"/>
      <c r="S182" s="219"/>
      <c r="T182" s="223"/>
      <c r="U182" s="220"/>
      <c r="X182" s="90"/>
      <c r="Z182" s="90"/>
      <c r="AA182" s="90"/>
    </row>
    <row r="183" spans="1:27" s="133" customFormat="1" ht="14.25" customHeight="1">
      <c r="A183" s="219"/>
      <c r="B183" s="221"/>
      <c r="C183" s="222"/>
      <c r="D183" s="127"/>
      <c r="E183" s="216"/>
      <c r="F183" s="217"/>
      <c r="G183" s="218"/>
      <c r="H183" s="218"/>
      <c r="I183" s="219"/>
      <c r="J183" s="217"/>
      <c r="K183" s="223"/>
      <c r="L183" s="219"/>
      <c r="M183" s="217"/>
      <c r="N183" s="223"/>
      <c r="O183" s="217"/>
      <c r="P183" s="217"/>
      <c r="Q183" s="223"/>
      <c r="R183" s="223"/>
      <c r="S183" s="219"/>
      <c r="T183" s="223"/>
      <c r="U183" s="220"/>
      <c r="X183" s="90"/>
      <c r="Z183" s="90"/>
      <c r="AA183" s="90"/>
    </row>
    <row r="184" spans="1:27" s="133" customFormat="1" ht="14.25" customHeight="1">
      <c r="A184" s="219"/>
      <c r="B184" s="221"/>
      <c r="C184" s="222"/>
      <c r="D184" s="127"/>
      <c r="E184" s="216"/>
      <c r="F184" s="217"/>
      <c r="G184" s="218"/>
      <c r="H184" s="218"/>
      <c r="I184" s="219"/>
      <c r="J184" s="217"/>
      <c r="K184" s="223"/>
      <c r="L184" s="219"/>
      <c r="M184" s="217"/>
      <c r="N184" s="223"/>
      <c r="O184" s="217"/>
      <c r="P184" s="217"/>
      <c r="Q184" s="223"/>
      <c r="R184" s="223"/>
      <c r="S184" s="219"/>
      <c r="T184" s="223"/>
      <c r="U184" s="220"/>
      <c r="X184" s="90"/>
      <c r="Z184" s="90"/>
      <c r="AA184" s="90"/>
    </row>
    <row r="185" spans="1:27" s="133" customFormat="1" ht="14.25" customHeight="1">
      <c r="A185" s="219"/>
      <c r="B185" s="221"/>
      <c r="C185" s="222"/>
      <c r="D185" s="127"/>
      <c r="E185" s="216"/>
      <c r="F185" s="217"/>
      <c r="G185" s="218"/>
      <c r="H185" s="218"/>
      <c r="I185" s="219"/>
      <c r="J185" s="217"/>
      <c r="K185" s="223"/>
      <c r="L185" s="219"/>
      <c r="M185" s="217"/>
      <c r="N185" s="223"/>
      <c r="O185" s="217"/>
      <c r="P185" s="217"/>
      <c r="Q185" s="223"/>
      <c r="R185" s="223"/>
      <c r="S185" s="219"/>
      <c r="T185" s="223"/>
      <c r="U185" s="220"/>
      <c r="X185" s="90"/>
      <c r="Z185" s="90"/>
      <c r="AA185" s="90"/>
    </row>
    <row r="186" spans="1:27" s="133" customFormat="1" ht="14.25" customHeight="1">
      <c r="A186" s="219"/>
      <c r="B186" s="221"/>
      <c r="C186" s="222"/>
      <c r="D186" s="127"/>
      <c r="E186" s="216"/>
      <c r="F186" s="217"/>
      <c r="G186" s="218"/>
      <c r="H186" s="218"/>
      <c r="I186" s="219"/>
      <c r="J186" s="217"/>
      <c r="K186" s="223"/>
      <c r="L186" s="219"/>
      <c r="M186" s="217"/>
      <c r="N186" s="223"/>
      <c r="O186" s="217"/>
      <c r="P186" s="217"/>
      <c r="Q186" s="223"/>
      <c r="R186" s="223"/>
      <c r="S186" s="219"/>
      <c r="T186" s="223"/>
      <c r="U186" s="220"/>
      <c r="X186" s="90"/>
      <c r="Z186" s="90"/>
      <c r="AA186" s="90"/>
    </row>
    <row r="187" spans="1:27" s="133" customFormat="1" ht="14.25" customHeight="1">
      <c r="A187" s="219"/>
      <c r="B187" s="221"/>
      <c r="C187" s="222"/>
      <c r="D187" s="127"/>
      <c r="E187" s="216"/>
      <c r="F187" s="217"/>
      <c r="G187" s="218"/>
      <c r="H187" s="218"/>
      <c r="I187" s="219"/>
      <c r="J187" s="217"/>
      <c r="K187" s="223"/>
      <c r="L187" s="219"/>
      <c r="M187" s="217"/>
      <c r="N187" s="223"/>
      <c r="O187" s="217"/>
      <c r="P187" s="217"/>
      <c r="Q187" s="223"/>
      <c r="R187" s="223"/>
      <c r="S187" s="219"/>
      <c r="T187" s="223"/>
      <c r="U187" s="220"/>
      <c r="X187" s="90"/>
      <c r="Z187" s="90"/>
      <c r="AA187" s="90"/>
    </row>
    <row r="188" spans="1:27" s="133" customFormat="1" ht="14.25" customHeight="1">
      <c r="A188" s="219"/>
      <c r="B188" s="221"/>
      <c r="C188" s="222"/>
      <c r="D188" s="127"/>
      <c r="E188" s="216"/>
      <c r="F188" s="217"/>
      <c r="G188" s="218"/>
      <c r="H188" s="218"/>
      <c r="I188" s="219"/>
      <c r="J188" s="217"/>
      <c r="K188" s="223"/>
      <c r="L188" s="219"/>
      <c r="M188" s="217"/>
      <c r="N188" s="223"/>
      <c r="O188" s="217"/>
      <c r="P188" s="217"/>
      <c r="Q188" s="223"/>
      <c r="R188" s="223"/>
      <c r="S188" s="219"/>
      <c r="T188" s="223"/>
      <c r="U188" s="220"/>
      <c r="X188" s="90"/>
      <c r="Z188" s="90"/>
      <c r="AA188" s="90"/>
    </row>
    <row r="189" spans="1:27" s="133" customFormat="1" ht="14.25" customHeight="1">
      <c r="A189" s="219"/>
      <c r="B189" s="221"/>
      <c r="C189" s="222"/>
      <c r="D189" s="127"/>
      <c r="E189" s="216"/>
      <c r="F189" s="217"/>
      <c r="G189" s="218"/>
      <c r="H189" s="218"/>
      <c r="I189" s="219"/>
      <c r="J189" s="217"/>
      <c r="K189" s="223"/>
      <c r="L189" s="219"/>
      <c r="M189" s="217"/>
      <c r="N189" s="223"/>
      <c r="O189" s="217"/>
      <c r="P189" s="217"/>
      <c r="Q189" s="223"/>
      <c r="R189" s="223"/>
      <c r="S189" s="219"/>
      <c r="T189" s="223"/>
      <c r="U189" s="220"/>
      <c r="X189" s="90"/>
      <c r="Z189" s="90"/>
      <c r="AA189" s="90"/>
    </row>
    <row r="190" spans="1:27" s="133" customFormat="1" ht="14.25" customHeight="1">
      <c r="A190" s="219"/>
      <c r="B190" s="221"/>
      <c r="C190" s="222"/>
      <c r="D190" s="127"/>
      <c r="E190" s="216"/>
      <c r="F190" s="217"/>
      <c r="G190" s="218"/>
      <c r="H190" s="218"/>
      <c r="I190" s="219"/>
      <c r="J190" s="217"/>
      <c r="K190" s="223"/>
      <c r="L190" s="219"/>
      <c r="M190" s="217"/>
      <c r="N190" s="223"/>
      <c r="O190" s="217"/>
      <c r="P190" s="217"/>
      <c r="Q190" s="223"/>
      <c r="R190" s="223"/>
      <c r="S190" s="219"/>
      <c r="T190" s="223"/>
      <c r="U190" s="220"/>
      <c r="X190" s="90"/>
      <c r="Z190" s="90"/>
      <c r="AA190" s="90"/>
    </row>
    <row r="191" spans="1:27" s="133" customFormat="1" ht="14.25" customHeight="1">
      <c r="A191" s="219"/>
      <c r="B191" s="221"/>
      <c r="C191" s="222"/>
      <c r="D191" s="127"/>
      <c r="E191" s="216"/>
      <c r="F191" s="217"/>
      <c r="G191" s="218"/>
      <c r="H191" s="218"/>
      <c r="I191" s="219"/>
      <c r="J191" s="217"/>
      <c r="K191" s="223"/>
      <c r="L191" s="219"/>
      <c r="M191" s="217"/>
      <c r="N191" s="223"/>
      <c r="O191" s="217"/>
      <c r="P191" s="217"/>
      <c r="Q191" s="223"/>
      <c r="R191" s="223"/>
      <c r="S191" s="219"/>
      <c r="T191" s="223"/>
      <c r="U191" s="220"/>
      <c r="X191" s="90"/>
      <c r="Z191" s="90"/>
      <c r="AA191" s="90"/>
    </row>
    <row r="192" spans="1:27" s="133" customFormat="1" ht="14.25" customHeight="1">
      <c r="A192" s="219"/>
      <c r="B192" s="221"/>
      <c r="C192" s="222"/>
      <c r="D192" s="127"/>
      <c r="E192" s="216"/>
      <c r="F192" s="217"/>
      <c r="G192" s="218"/>
      <c r="H192" s="218"/>
      <c r="I192" s="219"/>
      <c r="J192" s="217"/>
      <c r="K192" s="223"/>
      <c r="L192" s="219"/>
      <c r="M192" s="217"/>
      <c r="N192" s="223"/>
      <c r="O192" s="217"/>
      <c r="P192" s="217"/>
      <c r="Q192" s="223"/>
      <c r="R192" s="223"/>
      <c r="S192" s="219"/>
      <c r="T192" s="223"/>
      <c r="U192" s="220"/>
      <c r="X192" s="90"/>
      <c r="Z192" s="90"/>
      <c r="AA192" s="90"/>
    </row>
    <row r="193" spans="1:27" s="133" customFormat="1" ht="14.25" customHeight="1">
      <c r="A193" s="219"/>
      <c r="B193" s="221"/>
      <c r="C193" s="222"/>
      <c r="D193" s="127"/>
      <c r="E193" s="216"/>
      <c r="F193" s="217"/>
      <c r="G193" s="218"/>
      <c r="H193" s="218"/>
      <c r="I193" s="219"/>
      <c r="J193" s="217"/>
      <c r="K193" s="223"/>
      <c r="L193" s="219"/>
      <c r="M193" s="217"/>
      <c r="N193" s="223"/>
      <c r="O193" s="217"/>
      <c r="P193" s="217"/>
      <c r="Q193" s="223"/>
      <c r="R193" s="223"/>
      <c r="S193" s="219"/>
      <c r="T193" s="223"/>
      <c r="U193" s="220"/>
      <c r="X193" s="90"/>
      <c r="Z193" s="90"/>
      <c r="AA193" s="90"/>
    </row>
    <row r="194" spans="1:27" s="133" customFormat="1" ht="14.25" customHeight="1">
      <c r="A194" s="219"/>
      <c r="B194" s="221"/>
      <c r="C194" s="222"/>
      <c r="D194" s="127"/>
      <c r="E194" s="216"/>
      <c r="F194" s="217"/>
      <c r="G194" s="218"/>
      <c r="H194" s="218"/>
      <c r="I194" s="219"/>
      <c r="J194" s="217"/>
      <c r="K194" s="223"/>
      <c r="L194" s="219"/>
      <c r="M194" s="217"/>
      <c r="N194" s="223"/>
      <c r="O194" s="217"/>
      <c r="P194" s="217"/>
      <c r="Q194" s="223"/>
      <c r="R194" s="223"/>
      <c r="S194" s="219"/>
      <c r="T194" s="223"/>
      <c r="U194" s="220"/>
      <c r="X194" s="90"/>
      <c r="Z194" s="90"/>
      <c r="AA194" s="90"/>
    </row>
    <row r="195" spans="1:27" s="133" customFormat="1" ht="14.25" customHeight="1">
      <c r="A195" s="219"/>
      <c r="B195" s="221"/>
      <c r="C195" s="222"/>
      <c r="D195" s="127"/>
      <c r="E195" s="216"/>
      <c r="F195" s="217"/>
      <c r="G195" s="218"/>
      <c r="H195" s="218"/>
      <c r="I195" s="219"/>
      <c r="J195" s="217"/>
      <c r="K195" s="223"/>
      <c r="L195" s="219"/>
      <c r="M195" s="217"/>
      <c r="N195" s="223"/>
      <c r="O195" s="217"/>
      <c r="P195" s="217"/>
      <c r="Q195" s="223"/>
      <c r="R195" s="223"/>
      <c r="S195" s="219"/>
      <c r="T195" s="223"/>
      <c r="U195" s="220"/>
      <c r="X195" s="90"/>
      <c r="Z195" s="90"/>
      <c r="AA195" s="90"/>
    </row>
    <row r="196" spans="1:27" s="133" customFormat="1" ht="14.25" customHeight="1">
      <c r="A196" s="219"/>
      <c r="B196" s="221"/>
      <c r="C196" s="222"/>
      <c r="D196" s="127"/>
      <c r="E196" s="216"/>
      <c r="F196" s="217"/>
      <c r="G196" s="218"/>
      <c r="H196" s="218"/>
      <c r="I196" s="219"/>
      <c r="J196" s="217"/>
      <c r="K196" s="223"/>
      <c r="L196" s="219"/>
      <c r="M196" s="217"/>
      <c r="N196" s="223"/>
      <c r="O196" s="217"/>
      <c r="P196" s="217"/>
      <c r="Q196" s="223"/>
      <c r="R196" s="223"/>
      <c r="S196" s="219"/>
      <c r="T196" s="223"/>
      <c r="U196" s="220"/>
      <c r="X196" s="90"/>
      <c r="Z196" s="90"/>
      <c r="AA196" s="90"/>
    </row>
    <row r="197" spans="1:27" s="133" customFormat="1" ht="14.25" customHeight="1">
      <c r="A197" s="219"/>
      <c r="B197" s="221"/>
      <c r="C197" s="222"/>
      <c r="D197" s="127"/>
      <c r="E197" s="216"/>
      <c r="F197" s="217"/>
      <c r="G197" s="218"/>
      <c r="H197" s="218"/>
      <c r="I197" s="219"/>
      <c r="J197" s="217"/>
      <c r="K197" s="223"/>
      <c r="L197" s="219"/>
      <c r="M197" s="217"/>
      <c r="N197" s="223"/>
      <c r="O197" s="217"/>
      <c r="P197" s="217"/>
      <c r="Q197" s="223"/>
      <c r="R197" s="223"/>
      <c r="S197" s="219"/>
      <c r="T197" s="223"/>
      <c r="U197" s="220"/>
      <c r="X197" s="90"/>
      <c r="Z197" s="90"/>
      <c r="AA197" s="90"/>
    </row>
    <row r="198" spans="1:27" s="133" customFormat="1" ht="14.25" customHeight="1">
      <c r="A198" s="219"/>
      <c r="B198" s="221"/>
      <c r="C198" s="222"/>
      <c r="D198" s="127"/>
      <c r="E198" s="216"/>
      <c r="F198" s="217"/>
      <c r="G198" s="218"/>
      <c r="H198" s="218"/>
      <c r="I198" s="219"/>
      <c r="J198" s="217"/>
      <c r="K198" s="223"/>
      <c r="L198" s="219"/>
      <c r="M198" s="217"/>
      <c r="N198" s="223"/>
      <c r="O198" s="217"/>
      <c r="P198" s="217"/>
      <c r="Q198" s="223"/>
      <c r="R198" s="223"/>
      <c r="S198" s="219"/>
      <c r="T198" s="223"/>
      <c r="U198" s="220"/>
      <c r="X198" s="90"/>
      <c r="Z198" s="90"/>
      <c r="AA198" s="90"/>
    </row>
    <row r="199" spans="1:27" s="133" customFormat="1" ht="14.25" customHeight="1">
      <c r="A199" s="219"/>
      <c r="B199" s="221"/>
      <c r="C199" s="222"/>
      <c r="D199" s="127"/>
      <c r="E199" s="216"/>
      <c r="F199" s="217"/>
      <c r="G199" s="218"/>
      <c r="H199" s="218"/>
      <c r="I199" s="219"/>
      <c r="J199" s="217"/>
      <c r="K199" s="223"/>
      <c r="L199" s="219"/>
      <c r="M199" s="217"/>
      <c r="N199" s="223"/>
      <c r="O199" s="217"/>
      <c r="P199" s="217"/>
      <c r="Q199" s="223"/>
      <c r="R199" s="223"/>
      <c r="S199" s="219"/>
      <c r="T199" s="223"/>
      <c r="U199" s="220"/>
      <c r="X199" s="90"/>
      <c r="Z199" s="90"/>
      <c r="AA199" s="90"/>
    </row>
    <row r="200" spans="1:27" s="133" customFormat="1" ht="14.25" customHeight="1">
      <c r="A200" s="219"/>
      <c r="B200" s="221"/>
      <c r="C200" s="222"/>
      <c r="D200" s="127"/>
      <c r="E200" s="216"/>
      <c r="F200" s="217"/>
      <c r="G200" s="218"/>
      <c r="H200" s="218"/>
      <c r="I200" s="219"/>
      <c r="J200" s="217"/>
      <c r="K200" s="223"/>
      <c r="L200" s="219"/>
      <c r="M200" s="217"/>
      <c r="N200" s="223"/>
      <c r="O200" s="217"/>
      <c r="P200" s="217"/>
      <c r="Q200" s="223"/>
      <c r="R200" s="223"/>
      <c r="S200" s="219"/>
      <c r="T200" s="223"/>
      <c r="U200" s="220"/>
      <c r="X200" s="90"/>
      <c r="Z200" s="90"/>
      <c r="AA200" s="90"/>
    </row>
    <row r="201" spans="1:27" s="133" customFormat="1" ht="14.25" customHeight="1">
      <c r="A201" s="219"/>
      <c r="B201" s="221"/>
      <c r="C201" s="222"/>
      <c r="D201" s="127"/>
      <c r="E201" s="216"/>
      <c r="F201" s="217"/>
      <c r="G201" s="218"/>
      <c r="H201" s="218"/>
      <c r="I201" s="219"/>
      <c r="J201" s="217"/>
      <c r="K201" s="223"/>
      <c r="L201" s="219"/>
      <c r="M201" s="217"/>
      <c r="N201" s="223"/>
      <c r="O201" s="217"/>
      <c r="P201" s="217"/>
      <c r="Q201" s="223"/>
      <c r="R201" s="223"/>
      <c r="S201" s="219"/>
      <c r="T201" s="223"/>
      <c r="U201" s="220"/>
      <c r="X201" s="90"/>
      <c r="Z201" s="90"/>
      <c r="AA201" s="90"/>
    </row>
    <row r="202" spans="1:27" s="133" customFormat="1" ht="14.25" customHeight="1">
      <c r="A202" s="219"/>
      <c r="B202" s="221"/>
      <c r="C202" s="222"/>
      <c r="D202" s="127"/>
      <c r="E202" s="216"/>
      <c r="F202" s="217"/>
      <c r="G202" s="218"/>
      <c r="H202" s="218"/>
      <c r="I202" s="219"/>
      <c r="J202" s="217"/>
      <c r="K202" s="223"/>
      <c r="L202" s="219"/>
      <c r="M202" s="217"/>
      <c r="N202" s="223"/>
      <c r="O202" s="217"/>
      <c r="P202" s="217"/>
      <c r="Q202" s="223"/>
      <c r="R202" s="223"/>
      <c r="S202" s="219"/>
      <c r="T202" s="223"/>
      <c r="U202" s="220"/>
      <c r="X202" s="90"/>
      <c r="Z202" s="90"/>
      <c r="AA202" s="90"/>
    </row>
    <row r="203" spans="1:27" s="133" customFormat="1" ht="14.25" customHeight="1">
      <c r="A203" s="219"/>
      <c r="B203" s="221"/>
      <c r="C203" s="222"/>
      <c r="D203" s="127"/>
      <c r="E203" s="216"/>
      <c r="F203" s="217"/>
      <c r="G203" s="218"/>
      <c r="H203" s="218"/>
      <c r="I203" s="219"/>
      <c r="J203" s="217"/>
      <c r="K203" s="223"/>
      <c r="L203" s="219"/>
      <c r="M203" s="217"/>
      <c r="N203" s="223"/>
      <c r="O203" s="217"/>
      <c r="P203" s="217"/>
      <c r="Q203" s="223"/>
      <c r="R203" s="223"/>
      <c r="S203" s="219"/>
      <c r="T203" s="223"/>
      <c r="U203" s="220"/>
      <c r="X203" s="90"/>
      <c r="Z203" s="90"/>
      <c r="AA203" s="90"/>
    </row>
    <row r="204" spans="1:27" s="133" customFormat="1" ht="14.25" customHeight="1">
      <c r="A204" s="219"/>
      <c r="B204" s="221"/>
      <c r="C204" s="222"/>
      <c r="D204" s="127"/>
      <c r="E204" s="216"/>
      <c r="F204" s="217"/>
      <c r="G204" s="218"/>
      <c r="H204" s="218"/>
      <c r="I204" s="219"/>
      <c r="J204" s="217"/>
      <c r="K204" s="223"/>
      <c r="L204" s="219"/>
      <c r="M204" s="217"/>
      <c r="N204" s="223"/>
      <c r="O204" s="217"/>
      <c r="P204" s="217"/>
      <c r="Q204" s="223"/>
      <c r="R204" s="223"/>
      <c r="S204" s="219"/>
      <c r="T204" s="223"/>
      <c r="U204" s="220"/>
      <c r="X204" s="90"/>
      <c r="Z204" s="90"/>
      <c r="AA204" s="90"/>
    </row>
    <row r="205" spans="1:27" s="133" customFormat="1" ht="14.25" customHeight="1">
      <c r="A205" s="219"/>
      <c r="B205" s="221"/>
      <c r="C205" s="222"/>
      <c r="D205" s="127"/>
      <c r="E205" s="216"/>
      <c r="F205" s="217"/>
      <c r="G205" s="218"/>
      <c r="H205" s="218"/>
      <c r="I205" s="219"/>
      <c r="J205" s="217"/>
      <c r="K205" s="223"/>
      <c r="L205" s="219"/>
      <c r="M205" s="217"/>
      <c r="N205" s="223"/>
      <c r="O205" s="217"/>
      <c r="P205" s="217"/>
      <c r="Q205" s="223"/>
      <c r="R205" s="223"/>
      <c r="S205" s="219"/>
      <c r="T205" s="223"/>
      <c r="U205" s="220"/>
      <c r="X205" s="90"/>
      <c r="Z205" s="90"/>
      <c r="AA205" s="90"/>
    </row>
    <row r="206" spans="1:27" s="133" customFormat="1" ht="14.25" customHeight="1">
      <c r="A206" s="219"/>
      <c r="B206" s="221"/>
      <c r="C206" s="222"/>
      <c r="D206" s="127"/>
      <c r="E206" s="216"/>
      <c r="F206" s="217"/>
      <c r="G206" s="218"/>
      <c r="H206" s="218"/>
      <c r="I206" s="219"/>
      <c r="J206" s="217"/>
      <c r="K206" s="223"/>
      <c r="L206" s="219"/>
      <c r="M206" s="217"/>
      <c r="N206" s="223"/>
      <c r="O206" s="217"/>
      <c r="P206" s="217"/>
      <c r="Q206" s="223"/>
      <c r="R206" s="223"/>
      <c r="S206" s="219"/>
      <c r="T206" s="223"/>
      <c r="U206" s="220"/>
      <c r="X206" s="90"/>
      <c r="Z206" s="90"/>
      <c r="AA206" s="90"/>
    </row>
    <row r="207" spans="1:27" s="133" customFormat="1" ht="14.25" customHeight="1">
      <c r="A207" s="219"/>
      <c r="B207" s="221"/>
      <c r="C207" s="222"/>
      <c r="D207" s="127"/>
      <c r="E207" s="216"/>
      <c r="F207" s="217"/>
      <c r="G207" s="218"/>
      <c r="H207" s="218"/>
      <c r="I207" s="219"/>
      <c r="J207" s="217"/>
      <c r="K207" s="223"/>
      <c r="L207" s="219"/>
      <c r="M207" s="217"/>
      <c r="N207" s="223"/>
      <c r="O207" s="217"/>
      <c r="P207" s="217"/>
      <c r="Q207" s="223"/>
      <c r="R207" s="223"/>
      <c r="S207" s="219"/>
      <c r="T207" s="223"/>
      <c r="U207" s="220"/>
      <c r="X207" s="90"/>
      <c r="Z207" s="90"/>
      <c r="AA207" s="90"/>
    </row>
    <row r="208" spans="1:27" s="133" customFormat="1" ht="14.25" customHeight="1">
      <c r="A208" s="219"/>
      <c r="B208" s="221"/>
      <c r="C208" s="222"/>
      <c r="D208" s="127"/>
      <c r="E208" s="216"/>
      <c r="F208" s="217"/>
      <c r="G208" s="218"/>
      <c r="H208" s="218"/>
      <c r="I208" s="219"/>
      <c r="J208" s="217"/>
      <c r="K208" s="223"/>
      <c r="L208" s="219"/>
      <c r="M208" s="217"/>
      <c r="N208" s="223"/>
      <c r="O208" s="217"/>
      <c r="P208" s="217"/>
      <c r="Q208" s="223"/>
      <c r="R208" s="223"/>
      <c r="S208" s="219"/>
      <c r="T208" s="223"/>
      <c r="U208" s="220"/>
      <c r="X208" s="90"/>
      <c r="Z208" s="90"/>
      <c r="AA208" s="90"/>
    </row>
    <row r="209" spans="1:27" s="133" customFormat="1" ht="14.25" customHeight="1">
      <c r="A209" s="219"/>
      <c r="B209" s="221"/>
      <c r="C209" s="222"/>
      <c r="D209" s="127"/>
      <c r="E209" s="216"/>
      <c r="F209" s="217"/>
      <c r="G209" s="218"/>
      <c r="H209" s="218"/>
      <c r="I209" s="219"/>
      <c r="J209" s="217"/>
      <c r="K209" s="223"/>
      <c r="L209" s="219"/>
      <c r="M209" s="217"/>
      <c r="N209" s="223"/>
      <c r="O209" s="217"/>
      <c r="P209" s="217"/>
      <c r="Q209" s="223"/>
      <c r="R209" s="223"/>
      <c r="S209" s="219"/>
      <c r="T209" s="223"/>
      <c r="U209" s="220"/>
      <c r="X209" s="90"/>
      <c r="Z209" s="90"/>
      <c r="AA209" s="90"/>
    </row>
    <row r="210" spans="1:27" s="133" customFormat="1" ht="14.25" customHeight="1">
      <c r="A210" s="219"/>
      <c r="B210" s="221"/>
      <c r="C210" s="222"/>
      <c r="D210" s="127"/>
      <c r="E210" s="216"/>
      <c r="F210" s="217"/>
      <c r="G210" s="218"/>
      <c r="H210" s="218"/>
      <c r="I210" s="219"/>
      <c r="J210" s="217"/>
      <c r="K210" s="223"/>
      <c r="L210" s="219"/>
      <c r="M210" s="217"/>
      <c r="N210" s="223"/>
      <c r="O210" s="217"/>
      <c r="P210" s="217"/>
      <c r="Q210" s="223"/>
      <c r="R210" s="223"/>
      <c r="S210" s="219"/>
      <c r="T210" s="223"/>
      <c r="U210" s="220"/>
      <c r="X210" s="90"/>
      <c r="Z210" s="90"/>
      <c r="AA210" s="90"/>
    </row>
    <row r="211" spans="1:27" s="133" customFormat="1" ht="14.25" customHeight="1">
      <c r="A211" s="219"/>
      <c r="B211" s="221"/>
      <c r="C211" s="222"/>
      <c r="D211" s="127"/>
      <c r="E211" s="216"/>
      <c r="F211" s="217"/>
      <c r="G211" s="218"/>
      <c r="H211" s="218"/>
      <c r="I211" s="219"/>
      <c r="J211" s="217"/>
      <c r="K211" s="223"/>
      <c r="L211" s="219"/>
      <c r="M211" s="217"/>
      <c r="N211" s="223"/>
      <c r="O211" s="217"/>
      <c r="P211" s="217"/>
      <c r="Q211" s="223"/>
      <c r="R211" s="223"/>
      <c r="S211" s="219"/>
      <c r="T211" s="223"/>
      <c r="U211" s="220"/>
      <c r="X211" s="90"/>
      <c r="Z211" s="90"/>
      <c r="AA211" s="90"/>
    </row>
    <row r="212" spans="1:27" s="133" customFormat="1" ht="14.25" customHeight="1">
      <c r="A212" s="219"/>
      <c r="B212" s="221"/>
      <c r="C212" s="222"/>
      <c r="D212" s="127"/>
      <c r="E212" s="216"/>
      <c r="F212" s="217"/>
      <c r="G212" s="218"/>
      <c r="H212" s="218"/>
      <c r="I212" s="219"/>
      <c r="J212" s="217"/>
      <c r="K212" s="223"/>
      <c r="L212" s="219"/>
      <c r="M212" s="217"/>
      <c r="N212" s="223"/>
      <c r="O212" s="217"/>
      <c r="P212" s="217"/>
      <c r="Q212" s="223"/>
      <c r="R212" s="223"/>
      <c r="S212" s="219"/>
      <c r="T212" s="223"/>
      <c r="U212" s="220"/>
      <c r="X212" s="90"/>
      <c r="Z212" s="90"/>
      <c r="AA212" s="90"/>
    </row>
    <row r="213" spans="1:27" s="133" customFormat="1" ht="14.25" customHeight="1">
      <c r="A213" s="219"/>
      <c r="B213" s="221"/>
      <c r="C213" s="222"/>
      <c r="D213" s="127"/>
      <c r="E213" s="216"/>
      <c r="F213" s="217"/>
      <c r="G213" s="218"/>
      <c r="H213" s="218"/>
      <c r="I213" s="219"/>
      <c r="J213" s="217"/>
      <c r="K213" s="223"/>
      <c r="L213" s="219"/>
      <c r="M213" s="217"/>
      <c r="N213" s="223"/>
      <c r="O213" s="217"/>
      <c r="P213" s="217"/>
      <c r="Q213" s="223"/>
      <c r="R213" s="223"/>
      <c r="S213" s="219"/>
      <c r="T213" s="223"/>
      <c r="U213" s="220"/>
      <c r="X213" s="90"/>
      <c r="Z213" s="90"/>
      <c r="AA213" s="90"/>
    </row>
    <row r="214" spans="1:27" s="133" customFormat="1" ht="14.25" customHeight="1">
      <c r="A214" s="219"/>
      <c r="B214" s="221"/>
      <c r="C214" s="222"/>
      <c r="D214" s="127"/>
      <c r="E214" s="216"/>
      <c r="F214" s="217"/>
      <c r="G214" s="218"/>
      <c r="H214" s="218"/>
      <c r="I214" s="219"/>
      <c r="J214" s="217"/>
      <c r="K214" s="223"/>
      <c r="L214" s="219"/>
      <c r="M214" s="217"/>
      <c r="N214" s="223"/>
      <c r="O214" s="217"/>
      <c r="P214" s="217"/>
      <c r="Q214" s="223"/>
      <c r="R214" s="223"/>
      <c r="S214" s="219"/>
      <c r="T214" s="223"/>
      <c r="U214" s="220"/>
      <c r="X214" s="90"/>
      <c r="Z214" s="90"/>
      <c r="AA214" s="90"/>
    </row>
    <row r="215" spans="1:27" s="133" customFormat="1" ht="14.25" customHeight="1">
      <c r="A215" s="219"/>
      <c r="B215" s="221"/>
      <c r="C215" s="222"/>
      <c r="D215" s="127"/>
      <c r="E215" s="216"/>
      <c r="F215" s="217"/>
      <c r="G215" s="218"/>
      <c r="H215" s="218"/>
      <c r="I215" s="219"/>
      <c r="J215" s="217"/>
      <c r="K215" s="223"/>
      <c r="L215" s="219"/>
      <c r="M215" s="217"/>
      <c r="N215" s="223"/>
      <c r="O215" s="217"/>
      <c r="P215" s="217"/>
      <c r="Q215" s="223"/>
      <c r="R215" s="223"/>
      <c r="S215" s="219"/>
      <c r="T215" s="223"/>
      <c r="U215" s="220"/>
      <c r="X215" s="90"/>
      <c r="Z215" s="90"/>
      <c r="AA215" s="90"/>
    </row>
    <row r="216" spans="1:27" s="133" customFormat="1" ht="14.25" customHeight="1">
      <c r="A216" s="219"/>
      <c r="B216" s="221"/>
      <c r="C216" s="222"/>
      <c r="D216" s="127"/>
      <c r="E216" s="216"/>
      <c r="F216" s="217"/>
      <c r="G216" s="218"/>
      <c r="H216" s="218"/>
      <c r="I216" s="219"/>
      <c r="J216" s="217"/>
      <c r="K216" s="223"/>
      <c r="L216" s="219"/>
      <c r="M216" s="217"/>
      <c r="N216" s="223"/>
      <c r="O216" s="217"/>
      <c r="P216" s="217"/>
      <c r="Q216" s="223"/>
      <c r="R216" s="223"/>
      <c r="S216" s="219"/>
      <c r="T216" s="223"/>
      <c r="U216" s="220"/>
      <c r="X216" s="90"/>
      <c r="Z216" s="90"/>
      <c r="AA216" s="90"/>
    </row>
    <row r="217" spans="1:27" s="133" customFormat="1" ht="14.25" customHeight="1">
      <c r="A217" s="219"/>
      <c r="B217" s="221"/>
      <c r="C217" s="222"/>
      <c r="D217" s="127"/>
      <c r="E217" s="216"/>
      <c r="F217" s="217"/>
      <c r="G217" s="218"/>
      <c r="H217" s="218"/>
      <c r="I217" s="219"/>
      <c r="J217" s="217"/>
      <c r="K217" s="223"/>
      <c r="L217" s="219"/>
      <c r="M217" s="217"/>
      <c r="N217" s="223"/>
      <c r="O217" s="217"/>
      <c r="P217" s="217"/>
      <c r="Q217" s="223"/>
      <c r="R217" s="223"/>
      <c r="S217" s="219"/>
      <c r="T217" s="223"/>
      <c r="U217" s="220"/>
      <c r="X217" s="90"/>
      <c r="Z217" s="90"/>
      <c r="AA217" s="90"/>
    </row>
    <row r="218" spans="1:27" s="133" customFormat="1" ht="14.25" customHeight="1">
      <c r="A218" s="219"/>
      <c r="B218" s="221"/>
      <c r="C218" s="222"/>
      <c r="D218" s="127"/>
      <c r="E218" s="216"/>
      <c r="F218" s="217"/>
      <c r="G218" s="218"/>
      <c r="H218" s="218"/>
      <c r="I218" s="219"/>
      <c r="J218" s="217"/>
      <c r="K218" s="223"/>
      <c r="L218" s="219"/>
      <c r="M218" s="217"/>
      <c r="N218" s="223"/>
      <c r="O218" s="217"/>
      <c r="P218" s="217"/>
      <c r="Q218" s="223"/>
      <c r="R218" s="223"/>
      <c r="S218" s="219"/>
      <c r="T218" s="223"/>
      <c r="U218" s="220"/>
      <c r="X218" s="90"/>
      <c r="Z218" s="90"/>
      <c r="AA218" s="90"/>
    </row>
    <row r="219" spans="1:27" s="133" customFormat="1" ht="14.25" customHeight="1">
      <c r="A219" s="219"/>
      <c r="B219" s="221"/>
      <c r="C219" s="222"/>
      <c r="D219" s="127"/>
      <c r="E219" s="216"/>
      <c r="F219" s="217"/>
      <c r="G219" s="218"/>
      <c r="H219" s="218"/>
      <c r="I219" s="219"/>
      <c r="J219" s="217"/>
      <c r="K219" s="223"/>
      <c r="L219" s="219"/>
      <c r="M219" s="217"/>
      <c r="N219" s="223"/>
      <c r="O219" s="217"/>
      <c r="P219" s="217"/>
      <c r="Q219" s="223"/>
      <c r="R219" s="223"/>
      <c r="S219" s="219"/>
      <c r="T219" s="223"/>
      <c r="U219" s="220"/>
      <c r="X219" s="90"/>
      <c r="Z219" s="90"/>
      <c r="AA219" s="90"/>
    </row>
    <row r="220" spans="1:27" s="133" customFormat="1" ht="14.25" customHeight="1">
      <c r="A220" s="219"/>
      <c r="B220" s="221"/>
      <c r="C220" s="222"/>
      <c r="D220" s="127"/>
      <c r="E220" s="216"/>
      <c r="F220" s="217"/>
      <c r="G220" s="218"/>
      <c r="H220" s="218"/>
      <c r="I220" s="219"/>
      <c r="J220" s="217"/>
      <c r="K220" s="223"/>
      <c r="L220" s="219"/>
      <c r="M220" s="217"/>
      <c r="N220" s="223"/>
      <c r="O220" s="217"/>
      <c r="P220" s="217"/>
      <c r="Q220" s="223"/>
      <c r="R220" s="223"/>
      <c r="S220" s="219"/>
      <c r="T220" s="223"/>
      <c r="U220" s="220"/>
      <c r="X220" s="90"/>
      <c r="Z220" s="90"/>
      <c r="AA220" s="90"/>
    </row>
    <row r="221" spans="1:27" s="133" customFormat="1" ht="14.25" customHeight="1">
      <c r="A221" s="219"/>
      <c r="B221" s="221"/>
      <c r="C221" s="222"/>
      <c r="D221" s="127"/>
      <c r="E221" s="216"/>
      <c r="F221" s="217"/>
      <c r="G221" s="218"/>
      <c r="H221" s="218"/>
      <c r="I221" s="219"/>
      <c r="J221" s="217"/>
      <c r="K221" s="223"/>
      <c r="L221" s="219"/>
      <c r="M221" s="217"/>
      <c r="N221" s="223"/>
      <c r="O221" s="217"/>
      <c r="P221" s="217"/>
      <c r="Q221" s="223"/>
      <c r="R221" s="223"/>
      <c r="S221" s="219"/>
      <c r="T221" s="223"/>
      <c r="U221" s="220"/>
      <c r="X221" s="90"/>
      <c r="Z221" s="90"/>
      <c r="AA221" s="90"/>
    </row>
    <row r="222" spans="1:27" s="133" customFormat="1" ht="14.25" customHeight="1">
      <c r="A222" s="219"/>
      <c r="B222" s="221"/>
      <c r="C222" s="222"/>
      <c r="D222" s="127"/>
      <c r="E222" s="216"/>
      <c r="F222" s="217"/>
      <c r="G222" s="218"/>
      <c r="H222" s="218"/>
      <c r="I222" s="219"/>
      <c r="J222" s="217"/>
      <c r="K222" s="223"/>
      <c r="L222" s="219"/>
      <c r="M222" s="217"/>
      <c r="N222" s="223"/>
      <c r="O222" s="217"/>
      <c r="P222" s="217"/>
      <c r="Q222" s="223"/>
      <c r="R222" s="223"/>
      <c r="S222" s="219"/>
      <c r="T222" s="223"/>
      <c r="U222" s="220"/>
      <c r="X222" s="90"/>
      <c r="Z222" s="90"/>
      <c r="AA222" s="90"/>
    </row>
    <row r="223" spans="1:27" s="134" customFormat="1"/>
    <row r="224" spans="1:27" s="134" customFormat="1"/>
    <row r="225" s="134" customFormat="1"/>
    <row r="226" s="134" customFormat="1"/>
    <row r="227" s="134" customFormat="1"/>
    <row r="228" s="134" customFormat="1"/>
  </sheetData>
  <sheetProtection formatCells="0" formatColumns="0" formatRows="0" insertColumns="0" insertRows="0" insertHyperlinks="0" deleteColumns="0" deleteRows="0" sort="0" autoFilter="0" pivotTables="0"/>
  <dataConsolidate/>
  <mergeCells count="1862">
    <mergeCell ref="O106:O107"/>
    <mergeCell ref="P106:P107"/>
    <mergeCell ref="L104:L105"/>
    <mergeCell ref="L106:L107"/>
    <mergeCell ref="L108:L109"/>
    <mergeCell ref="L110:L111"/>
    <mergeCell ref="M110:M111"/>
    <mergeCell ref="N110:N111"/>
    <mergeCell ref="O118:O119"/>
    <mergeCell ref="P118:P119"/>
    <mergeCell ref="U68:U69"/>
    <mergeCell ref="L90:L91"/>
    <mergeCell ref="L92:L93"/>
    <mergeCell ref="L94:L95"/>
    <mergeCell ref="L96:L97"/>
    <mergeCell ref="L98:L99"/>
    <mergeCell ref="L100:L101"/>
    <mergeCell ref="L102:L103"/>
    <mergeCell ref="Q68:R69"/>
    <mergeCell ref="S68:S69"/>
    <mergeCell ref="T68:T69"/>
    <mergeCell ref="U112:U113"/>
    <mergeCell ref="Q110:R111"/>
    <mergeCell ref="O110:O111"/>
    <mergeCell ref="P110:P111"/>
    <mergeCell ref="L112:L113"/>
    <mergeCell ref="S112:S113"/>
    <mergeCell ref="T112:T113"/>
    <mergeCell ref="S108:S109"/>
    <mergeCell ref="T108:T109"/>
    <mergeCell ref="S104:S105"/>
    <mergeCell ref="S98:S99"/>
    <mergeCell ref="T98:T99"/>
    <mergeCell ref="U64:U65"/>
    <mergeCell ref="U66:U67"/>
    <mergeCell ref="U96:U97"/>
    <mergeCell ref="T88:T89"/>
    <mergeCell ref="U88:U89"/>
    <mergeCell ref="U84:U85"/>
    <mergeCell ref="T82:T83"/>
    <mergeCell ref="U82:U83"/>
    <mergeCell ref="U78:U79"/>
    <mergeCell ref="U98:U99"/>
    <mergeCell ref="T76:T77"/>
    <mergeCell ref="U76:U77"/>
    <mergeCell ref="U72:U73"/>
    <mergeCell ref="U70:U71"/>
    <mergeCell ref="T104:T105"/>
    <mergeCell ref="S100:S101"/>
    <mergeCell ref="T100:T101"/>
    <mergeCell ref="T92:T93"/>
    <mergeCell ref="U92:U93"/>
    <mergeCell ref="T66:T67"/>
    <mergeCell ref="T94:T95"/>
    <mergeCell ref="U94:U95"/>
    <mergeCell ref="H50:H51"/>
    <mergeCell ref="I50:I51"/>
    <mergeCell ref="J50:J51"/>
    <mergeCell ref="N46:N47"/>
    <mergeCell ref="C48:C49"/>
    <mergeCell ref="Q66:R67"/>
    <mergeCell ref="S66:S67"/>
    <mergeCell ref="N72:N73"/>
    <mergeCell ref="O72:O73"/>
    <mergeCell ref="P72:P73"/>
    <mergeCell ref="Q72:R73"/>
    <mergeCell ref="S72:S73"/>
    <mergeCell ref="T72:T73"/>
    <mergeCell ref="A56:A57"/>
    <mergeCell ref="B56:B57"/>
    <mergeCell ref="C56:C57"/>
    <mergeCell ref="E56:E57"/>
    <mergeCell ref="F56:F57"/>
    <mergeCell ref="G56:G57"/>
    <mergeCell ref="Q58:R59"/>
    <mergeCell ref="S58:S59"/>
    <mergeCell ref="T58:T59"/>
    <mergeCell ref="A58:A59"/>
    <mergeCell ref="T64:T65"/>
    <mergeCell ref="K66:K67"/>
    <mergeCell ref="L66:L67"/>
    <mergeCell ref="K68:K69"/>
    <mergeCell ref="L68:L69"/>
    <mergeCell ref="M68:M69"/>
    <mergeCell ref="N68:N69"/>
    <mergeCell ref="O68:O69"/>
    <mergeCell ref="P68:P69"/>
    <mergeCell ref="O44:O45"/>
    <mergeCell ref="P44:P45"/>
    <mergeCell ref="O42:O43"/>
    <mergeCell ref="P42:P43"/>
    <mergeCell ref="H42:H43"/>
    <mergeCell ref="L40:L41"/>
    <mergeCell ref="M40:M41"/>
    <mergeCell ref="N40:N41"/>
    <mergeCell ref="O40:O41"/>
    <mergeCell ref="P40:P41"/>
    <mergeCell ref="A44:A45"/>
    <mergeCell ref="B44:B45"/>
    <mergeCell ref="C44:C45"/>
    <mergeCell ref="E44:E45"/>
    <mergeCell ref="F44:F45"/>
    <mergeCell ref="G44:G45"/>
    <mergeCell ref="M66:M67"/>
    <mergeCell ref="L64:L65"/>
    <mergeCell ref="M64:M65"/>
    <mergeCell ref="G66:G67"/>
    <mergeCell ref="H66:H67"/>
    <mergeCell ref="I66:I67"/>
    <mergeCell ref="J66:J67"/>
    <mergeCell ref="A64:A65"/>
    <mergeCell ref="B64:B65"/>
    <mergeCell ref="C64:C65"/>
    <mergeCell ref="E64:E65"/>
    <mergeCell ref="F64:F65"/>
    <mergeCell ref="G64:G65"/>
    <mergeCell ref="A50:A51"/>
    <mergeCell ref="B50:B51"/>
    <mergeCell ref="C50:C51"/>
    <mergeCell ref="H219:H220"/>
    <mergeCell ref="T38:T39"/>
    <mergeCell ref="U38:U39"/>
    <mergeCell ref="A40:A41"/>
    <mergeCell ref="B40:B41"/>
    <mergeCell ref="C40:C41"/>
    <mergeCell ref="E40:E41"/>
    <mergeCell ref="F40:F41"/>
    <mergeCell ref="T42:T43"/>
    <mergeCell ref="K44:K45"/>
    <mergeCell ref="H221:H222"/>
    <mergeCell ref="I221:I222"/>
    <mergeCell ref="J221:J222"/>
    <mergeCell ref="U217:U218"/>
    <mergeCell ref="A219:A220"/>
    <mergeCell ref="B219:B220"/>
    <mergeCell ref="C219:C220"/>
    <mergeCell ref="E219:E220"/>
    <mergeCell ref="F219:F220"/>
    <mergeCell ref="G219:G220"/>
    <mergeCell ref="A221:A222"/>
    <mergeCell ref="B221:B222"/>
    <mergeCell ref="C221:C222"/>
    <mergeCell ref="E221:E222"/>
    <mergeCell ref="F221:F222"/>
    <mergeCell ref="G221:G222"/>
    <mergeCell ref="K221:K222"/>
    <mergeCell ref="U213:U214"/>
    <mergeCell ref="L221:L222"/>
    <mergeCell ref="M221:M222"/>
    <mergeCell ref="N221:N222"/>
    <mergeCell ref="O221:O222"/>
    <mergeCell ref="P221:P222"/>
    <mergeCell ref="N38:N39"/>
    <mergeCell ref="O38:O39"/>
    <mergeCell ref="P38:P39"/>
    <mergeCell ref="Q38:R39"/>
    <mergeCell ref="S38:S39"/>
    <mergeCell ref="U221:U222"/>
    <mergeCell ref="Q221:R222"/>
    <mergeCell ref="S221:S222"/>
    <mergeCell ref="T221:T222"/>
    <mergeCell ref="T52:T53"/>
    <mergeCell ref="U219:U220"/>
    <mergeCell ref="L217:L218"/>
    <mergeCell ref="M217:M218"/>
    <mergeCell ref="N217:N218"/>
    <mergeCell ref="O217:O218"/>
    <mergeCell ref="P217:P218"/>
    <mergeCell ref="Q217:R218"/>
    <mergeCell ref="S217:S218"/>
    <mergeCell ref="T217:T218"/>
    <mergeCell ref="N219:N220"/>
    <mergeCell ref="O219:O220"/>
    <mergeCell ref="P219:P220"/>
    <mergeCell ref="Q219:R220"/>
    <mergeCell ref="S219:S220"/>
    <mergeCell ref="T219:T220"/>
    <mergeCell ref="T60:T61"/>
    <mergeCell ref="T213:T214"/>
    <mergeCell ref="U211:U212"/>
    <mergeCell ref="U209:U210"/>
    <mergeCell ref="U197:U198"/>
    <mergeCell ref="Q193:R194"/>
    <mergeCell ref="I219:I220"/>
    <mergeCell ref="J219:J220"/>
    <mergeCell ref="K219:K220"/>
    <mergeCell ref="L219:L220"/>
    <mergeCell ref="M219:M220"/>
    <mergeCell ref="O215:O216"/>
    <mergeCell ref="P215:P216"/>
    <mergeCell ref="Q215:R216"/>
    <mergeCell ref="S215:S216"/>
    <mergeCell ref="T215:T216"/>
    <mergeCell ref="U215:U216"/>
    <mergeCell ref="I215:I216"/>
    <mergeCell ref="J215:J216"/>
    <mergeCell ref="K215:K216"/>
    <mergeCell ref="L215:L216"/>
    <mergeCell ref="M215:M216"/>
    <mergeCell ref="N215:N216"/>
    <mergeCell ref="I217:I218"/>
    <mergeCell ref="J217:J218"/>
    <mergeCell ref="K217:K218"/>
    <mergeCell ref="A215:A216"/>
    <mergeCell ref="B215:B216"/>
    <mergeCell ref="C215:C216"/>
    <mergeCell ref="E215:E216"/>
    <mergeCell ref="F215:F216"/>
    <mergeCell ref="G215:G216"/>
    <mergeCell ref="H215:H216"/>
    <mergeCell ref="O211:O212"/>
    <mergeCell ref="P211:P212"/>
    <mergeCell ref="Q211:R212"/>
    <mergeCell ref="A217:A218"/>
    <mergeCell ref="B217:B218"/>
    <mergeCell ref="C217:C218"/>
    <mergeCell ref="E217:E218"/>
    <mergeCell ref="F217:F218"/>
    <mergeCell ref="G217:G218"/>
    <mergeCell ref="H217:H218"/>
    <mergeCell ref="L213:L214"/>
    <mergeCell ref="M213:M214"/>
    <mergeCell ref="K213:K214"/>
    <mergeCell ref="A213:A214"/>
    <mergeCell ref="B213:B214"/>
    <mergeCell ref="C213:C214"/>
    <mergeCell ref="E213:E214"/>
    <mergeCell ref="F213:F214"/>
    <mergeCell ref="G213:G214"/>
    <mergeCell ref="H213:H214"/>
    <mergeCell ref="I213:I214"/>
    <mergeCell ref="J213:J214"/>
    <mergeCell ref="E211:E212"/>
    <mergeCell ref="F211:F212"/>
    <mergeCell ref="G211:G212"/>
    <mergeCell ref="J209:J210"/>
    <mergeCell ref="N213:N214"/>
    <mergeCell ref="O213:O214"/>
    <mergeCell ref="P213:P214"/>
    <mergeCell ref="Q213:R214"/>
    <mergeCell ref="S213:S214"/>
    <mergeCell ref="K211:K212"/>
    <mergeCell ref="L211:L212"/>
    <mergeCell ref="M211:M212"/>
    <mergeCell ref="N211:N212"/>
    <mergeCell ref="S209:S210"/>
    <mergeCell ref="T209:T210"/>
    <mergeCell ref="A209:A210"/>
    <mergeCell ref="B209:B210"/>
    <mergeCell ref="C209:C210"/>
    <mergeCell ref="E209:E210"/>
    <mergeCell ref="F209:F210"/>
    <mergeCell ref="G209:G210"/>
    <mergeCell ref="H209:H210"/>
    <mergeCell ref="I209:I210"/>
    <mergeCell ref="S211:S212"/>
    <mergeCell ref="T211:T212"/>
    <mergeCell ref="K209:K210"/>
    <mergeCell ref="L209:L210"/>
    <mergeCell ref="M209:M210"/>
    <mergeCell ref="N209:N210"/>
    <mergeCell ref="O209:O210"/>
    <mergeCell ref="P209:P210"/>
    <mergeCell ref="Q209:R210"/>
    <mergeCell ref="A211:A212"/>
    <mergeCell ref="B211:B212"/>
    <mergeCell ref="C211:C212"/>
    <mergeCell ref="H211:H212"/>
    <mergeCell ref="I211:I212"/>
    <mergeCell ref="J211:J212"/>
    <mergeCell ref="Q205:R206"/>
    <mergeCell ref="S205:S206"/>
    <mergeCell ref="T205:T206"/>
    <mergeCell ref="A205:A206"/>
    <mergeCell ref="B205:B206"/>
    <mergeCell ref="C205:C206"/>
    <mergeCell ref="Q207:R208"/>
    <mergeCell ref="S207:S208"/>
    <mergeCell ref="T207:T208"/>
    <mergeCell ref="U207:U208"/>
    <mergeCell ref="K205:K206"/>
    <mergeCell ref="L205:L206"/>
    <mergeCell ref="M205:M206"/>
    <mergeCell ref="N205:N206"/>
    <mergeCell ref="O205:O206"/>
    <mergeCell ref="P205:P206"/>
    <mergeCell ref="K207:K208"/>
    <mergeCell ref="L207:L208"/>
    <mergeCell ref="M207:M208"/>
    <mergeCell ref="N207:N208"/>
    <mergeCell ref="O207:O208"/>
    <mergeCell ref="P207:P208"/>
    <mergeCell ref="U205:U206"/>
    <mergeCell ref="A207:A208"/>
    <mergeCell ref="B207:B208"/>
    <mergeCell ref="C207:C208"/>
    <mergeCell ref="E207:E208"/>
    <mergeCell ref="F207:F208"/>
    <mergeCell ref="G207:G208"/>
    <mergeCell ref="H207:H208"/>
    <mergeCell ref="I207:I208"/>
    <mergeCell ref="J207:J208"/>
    <mergeCell ref="K201:K202"/>
    <mergeCell ref="L201:L202"/>
    <mergeCell ref="M201:M202"/>
    <mergeCell ref="N201:N202"/>
    <mergeCell ref="O201:O202"/>
    <mergeCell ref="P201:P202"/>
    <mergeCell ref="O203:O204"/>
    <mergeCell ref="P203:P204"/>
    <mergeCell ref="Q203:R204"/>
    <mergeCell ref="S203:S204"/>
    <mergeCell ref="T203:T204"/>
    <mergeCell ref="U203:U204"/>
    <mergeCell ref="I203:I204"/>
    <mergeCell ref="J203:J204"/>
    <mergeCell ref="K203:K204"/>
    <mergeCell ref="L203:L204"/>
    <mergeCell ref="M203:M204"/>
    <mergeCell ref="N203:N204"/>
    <mergeCell ref="A203:A204"/>
    <mergeCell ref="B203:B204"/>
    <mergeCell ref="C203:C204"/>
    <mergeCell ref="E203:E204"/>
    <mergeCell ref="F203:F204"/>
    <mergeCell ref="G203:G204"/>
    <mergeCell ref="T199:T200"/>
    <mergeCell ref="U199:U200"/>
    <mergeCell ref="E205:E206"/>
    <mergeCell ref="F205:F206"/>
    <mergeCell ref="G205:G206"/>
    <mergeCell ref="H205:H206"/>
    <mergeCell ref="I205:I206"/>
    <mergeCell ref="J205:J206"/>
    <mergeCell ref="U201:U202"/>
    <mergeCell ref="H203:H204"/>
    <mergeCell ref="M199:M200"/>
    <mergeCell ref="N199:N200"/>
    <mergeCell ref="O199:O200"/>
    <mergeCell ref="P199:P200"/>
    <mergeCell ref="Q199:R200"/>
    <mergeCell ref="S199:S200"/>
    <mergeCell ref="G199:G200"/>
    <mergeCell ref="H199:H200"/>
    <mergeCell ref="I199:I200"/>
    <mergeCell ref="J199:J200"/>
    <mergeCell ref="K199:K200"/>
    <mergeCell ref="L199:L200"/>
    <mergeCell ref="G201:G202"/>
    <mergeCell ref="H201:H202"/>
    <mergeCell ref="I201:I202"/>
    <mergeCell ref="J201:J202"/>
    <mergeCell ref="A199:A200"/>
    <mergeCell ref="B199:B200"/>
    <mergeCell ref="C199:C200"/>
    <mergeCell ref="E199:E200"/>
    <mergeCell ref="F199:F200"/>
    <mergeCell ref="I197:I198"/>
    <mergeCell ref="J197:J198"/>
    <mergeCell ref="Q201:R202"/>
    <mergeCell ref="S201:S202"/>
    <mergeCell ref="T201:T202"/>
    <mergeCell ref="A201:A202"/>
    <mergeCell ref="B201:B202"/>
    <mergeCell ref="C201:C202"/>
    <mergeCell ref="E201:E202"/>
    <mergeCell ref="F201:F202"/>
    <mergeCell ref="Q197:R198"/>
    <mergeCell ref="S197:S198"/>
    <mergeCell ref="T197:T198"/>
    <mergeCell ref="A197:A198"/>
    <mergeCell ref="B197:B198"/>
    <mergeCell ref="C197:C198"/>
    <mergeCell ref="E197:E198"/>
    <mergeCell ref="F197:F198"/>
    <mergeCell ref="G197:G198"/>
    <mergeCell ref="H197:H198"/>
    <mergeCell ref="K197:K198"/>
    <mergeCell ref="L197:L198"/>
    <mergeCell ref="M197:M198"/>
    <mergeCell ref="N197:N198"/>
    <mergeCell ref="O197:O198"/>
    <mergeCell ref="P197:P198"/>
    <mergeCell ref="S193:S194"/>
    <mergeCell ref="T193:T194"/>
    <mergeCell ref="A193:A194"/>
    <mergeCell ref="B193:B194"/>
    <mergeCell ref="C193:C194"/>
    <mergeCell ref="Q195:R196"/>
    <mergeCell ref="S195:S196"/>
    <mergeCell ref="T195:T196"/>
    <mergeCell ref="U195:U196"/>
    <mergeCell ref="K193:K194"/>
    <mergeCell ref="L193:L194"/>
    <mergeCell ref="M193:M194"/>
    <mergeCell ref="N193:N194"/>
    <mergeCell ref="O193:O194"/>
    <mergeCell ref="P193:P194"/>
    <mergeCell ref="K195:K196"/>
    <mergeCell ref="L195:L196"/>
    <mergeCell ref="M195:M196"/>
    <mergeCell ref="N195:N196"/>
    <mergeCell ref="O195:O196"/>
    <mergeCell ref="P195:P196"/>
    <mergeCell ref="U193:U194"/>
    <mergeCell ref="A195:A196"/>
    <mergeCell ref="B195:B196"/>
    <mergeCell ref="C195:C196"/>
    <mergeCell ref="E195:E196"/>
    <mergeCell ref="F195:F196"/>
    <mergeCell ref="G195:G196"/>
    <mergeCell ref="H195:H196"/>
    <mergeCell ref="I195:I196"/>
    <mergeCell ref="J195:J196"/>
    <mergeCell ref="K189:K190"/>
    <mergeCell ref="L189:L190"/>
    <mergeCell ref="M189:M190"/>
    <mergeCell ref="N189:N190"/>
    <mergeCell ref="O189:O190"/>
    <mergeCell ref="P189:P190"/>
    <mergeCell ref="O191:O192"/>
    <mergeCell ref="P191:P192"/>
    <mergeCell ref="Q191:R192"/>
    <mergeCell ref="S191:S192"/>
    <mergeCell ref="T191:T192"/>
    <mergeCell ref="U191:U192"/>
    <mergeCell ref="I191:I192"/>
    <mergeCell ref="J191:J192"/>
    <mergeCell ref="K191:K192"/>
    <mergeCell ref="L191:L192"/>
    <mergeCell ref="M191:M192"/>
    <mergeCell ref="N191:N192"/>
    <mergeCell ref="A191:A192"/>
    <mergeCell ref="B191:B192"/>
    <mergeCell ref="C191:C192"/>
    <mergeCell ref="E191:E192"/>
    <mergeCell ref="F191:F192"/>
    <mergeCell ref="G191:G192"/>
    <mergeCell ref="T187:T188"/>
    <mergeCell ref="U187:U188"/>
    <mergeCell ref="E193:E194"/>
    <mergeCell ref="F193:F194"/>
    <mergeCell ref="G193:G194"/>
    <mergeCell ref="H193:H194"/>
    <mergeCell ref="I193:I194"/>
    <mergeCell ref="J193:J194"/>
    <mergeCell ref="U189:U190"/>
    <mergeCell ref="H191:H192"/>
    <mergeCell ref="M187:M188"/>
    <mergeCell ref="N187:N188"/>
    <mergeCell ref="O187:O188"/>
    <mergeCell ref="P187:P188"/>
    <mergeCell ref="Q187:R188"/>
    <mergeCell ref="S187:S188"/>
    <mergeCell ref="G187:G188"/>
    <mergeCell ref="H187:H188"/>
    <mergeCell ref="I187:I188"/>
    <mergeCell ref="J187:J188"/>
    <mergeCell ref="K187:K188"/>
    <mergeCell ref="L187:L188"/>
    <mergeCell ref="G189:G190"/>
    <mergeCell ref="H189:H190"/>
    <mergeCell ref="I189:I190"/>
    <mergeCell ref="J189:J190"/>
    <mergeCell ref="U185:U186"/>
    <mergeCell ref="A187:A188"/>
    <mergeCell ref="B187:B188"/>
    <mergeCell ref="C187:C188"/>
    <mergeCell ref="E187:E188"/>
    <mergeCell ref="F187:F188"/>
    <mergeCell ref="I185:I186"/>
    <mergeCell ref="J185:J186"/>
    <mergeCell ref="Q189:R190"/>
    <mergeCell ref="S189:S190"/>
    <mergeCell ref="T189:T190"/>
    <mergeCell ref="A189:A190"/>
    <mergeCell ref="B189:B190"/>
    <mergeCell ref="C189:C190"/>
    <mergeCell ref="E189:E190"/>
    <mergeCell ref="F189:F190"/>
    <mergeCell ref="Q185:R186"/>
    <mergeCell ref="S185:S186"/>
    <mergeCell ref="T185:T186"/>
    <mergeCell ref="A185:A186"/>
    <mergeCell ref="B185:B186"/>
    <mergeCell ref="C185:C186"/>
    <mergeCell ref="E185:E186"/>
    <mergeCell ref="F185:F186"/>
    <mergeCell ref="G185:G186"/>
    <mergeCell ref="H185:H186"/>
    <mergeCell ref="K185:K186"/>
    <mergeCell ref="L185:L186"/>
    <mergeCell ref="M185:M186"/>
    <mergeCell ref="N185:N186"/>
    <mergeCell ref="O185:O186"/>
    <mergeCell ref="P185:P186"/>
    <mergeCell ref="Q181:R182"/>
    <mergeCell ref="S181:S182"/>
    <mergeCell ref="T181:T182"/>
    <mergeCell ref="A181:A182"/>
    <mergeCell ref="B181:B182"/>
    <mergeCell ref="C181:C182"/>
    <mergeCell ref="Q183:R184"/>
    <mergeCell ref="S183:S184"/>
    <mergeCell ref="T183:T184"/>
    <mergeCell ref="U183:U184"/>
    <mergeCell ref="K181:K182"/>
    <mergeCell ref="L181:L182"/>
    <mergeCell ref="M181:M182"/>
    <mergeCell ref="N181:N182"/>
    <mergeCell ref="O181:O182"/>
    <mergeCell ref="P181:P182"/>
    <mergeCell ref="K183:K184"/>
    <mergeCell ref="L183:L184"/>
    <mergeCell ref="M183:M184"/>
    <mergeCell ref="N183:N184"/>
    <mergeCell ref="O183:O184"/>
    <mergeCell ref="P183:P184"/>
    <mergeCell ref="U181:U182"/>
    <mergeCell ref="A183:A184"/>
    <mergeCell ref="B183:B184"/>
    <mergeCell ref="C183:C184"/>
    <mergeCell ref="E183:E184"/>
    <mergeCell ref="F183:F184"/>
    <mergeCell ref="G183:G184"/>
    <mergeCell ref="H183:H184"/>
    <mergeCell ref="I183:I184"/>
    <mergeCell ref="J183:J184"/>
    <mergeCell ref="K177:K178"/>
    <mergeCell ref="L177:L178"/>
    <mergeCell ref="M177:M178"/>
    <mergeCell ref="N177:N178"/>
    <mergeCell ref="O177:O178"/>
    <mergeCell ref="P177:P178"/>
    <mergeCell ref="O179:O180"/>
    <mergeCell ref="P179:P180"/>
    <mergeCell ref="Q179:R180"/>
    <mergeCell ref="S179:S180"/>
    <mergeCell ref="T179:T180"/>
    <mergeCell ref="U179:U180"/>
    <mergeCell ref="I179:I180"/>
    <mergeCell ref="J179:J180"/>
    <mergeCell ref="K179:K180"/>
    <mergeCell ref="L179:L180"/>
    <mergeCell ref="M179:M180"/>
    <mergeCell ref="N179:N180"/>
    <mergeCell ref="A179:A180"/>
    <mergeCell ref="B179:B180"/>
    <mergeCell ref="C179:C180"/>
    <mergeCell ref="E179:E180"/>
    <mergeCell ref="F179:F180"/>
    <mergeCell ref="G179:G180"/>
    <mergeCell ref="T175:T176"/>
    <mergeCell ref="U175:U176"/>
    <mergeCell ref="E181:E182"/>
    <mergeCell ref="F181:F182"/>
    <mergeCell ref="G181:G182"/>
    <mergeCell ref="H181:H182"/>
    <mergeCell ref="I181:I182"/>
    <mergeCell ref="J181:J182"/>
    <mergeCell ref="U177:U178"/>
    <mergeCell ref="H179:H180"/>
    <mergeCell ref="M175:M176"/>
    <mergeCell ref="N175:N176"/>
    <mergeCell ref="O175:O176"/>
    <mergeCell ref="P175:P176"/>
    <mergeCell ref="Q175:R176"/>
    <mergeCell ref="S175:S176"/>
    <mergeCell ref="G175:G176"/>
    <mergeCell ref="H175:H176"/>
    <mergeCell ref="I175:I176"/>
    <mergeCell ref="J175:J176"/>
    <mergeCell ref="K175:K176"/>
    <mergeCell ref="L175:L176"/>
    <mergeCell ref="G177:G178"/>
    <mergeCell ref="H177:H178"/>
    <mergeCell ref="I177:I178"/>
    <mergeCell ref="J177:J178"/>
    <mergeCell ref="U173:U174"/>
    <mergeCell ref="A175:A176"/>
    <mergeCell ref="B175:B176"/>
    <mergeCell ref="C175:C176"/>
    <mergeCell ref="E175:E176"/>
    <mergeCell ref="F175:F176"/>
    <mergeCell ref="I173:I174"/>
    <mergeCell ref="J173:J174"/>
    <mergeCell ref="Q177:R178"/>
    <mergeCell ref="S177:S178"/>
    <mergeCell ref="T177:T178"/>
    <mergeCell ref="A177:A178"/>
    <mergeCell ref="B177:B178"/>
    <mergeCell ref="C177:C178"/>
    <mergeCell ref="E177:E178"/>
    <mergeCell ref="F177:F178"/>
    <mergeCell ref="Q173:R174"/>
    <mergeCell ref="S173:S174"/>
    <mergeCell ref="T173:T174"/>
    <mergeCell ref="A173:A174"/>
    <mergeCell ref="B173:B174"/>
    <mergeCell ref="C173:C174"/>
    <mergeCell ref="E173:E174"/>
    <mergeCell ref="F173:F174"/>
    <mergeCell ref="G173:G174"/>
    <mergeCell ref="H173:H174"/>
    <mergeCell ref="K173:K174"/>
    <mergeCell ref="L173:L174"/>
    <mergeCell ref="M173:M174"/>
    <mergeCell ref="N173:N174"/>
    <mergeCell ref="O173:O174"/>
    <mergeCell ref="P173:P174"/>
    <mergeCell ref="Q169:R170"/>
    <mergeCell ref="S169:S170"/>
    <mergeCell ref="T169:T170"/>
    <mergeCell ref="A169:A170"/>
    <mergeCell ref="B169:B170"/>
    <mergeCell ref="C169:C170"/>
    <mergeCell ref="Q171:R172"/>
    <mergeCell ref="S171:S172"/>
    <mergeCell ref="T171:T172"/>
    <mergeCell ref="U171:U172"/>
    <mergeCell ref="K169:K170"/>
    <mergeCell ref="L169:L170"/>
    <mergeCell ref="M169:M170"/>
    <mergeCell ref="N169:N170"/>
    <mergeCell ref="O169:O170"/>
    <mergeCell ref="P169:P170"/>
    <mergeCell ref="K171:K172"/>
    <mergeCell ref="L171:L172"/>
    <mergeCell ref="M171:M172"/>
    <mergeCell ref="N171:N172"/>
    <mergeCell ref="O171:O172"/>
    <mergeCell ref="P171:P172"/>
    <mergeCell ref="U169:U170"/>
    <mergeCell ref="A171:A172"/>
    <mergeCell ref="B171:B172"/>
    <mergeCell ref="C171:C172"/>
    <mergeCell ref="E171:E172"/>
    <mergeCell ref="F171:F172"/>
    <mergeCell ref="G171:G172"/>
    <mergeCell ref="H171:H172"/>
    <mergeCell ref="I171:I172"/>
    <mergeCell ref="J171:J172"/>
    <mergeCell ref="K165:K166"/>
    <mergeCell ref="L165:L166"/>
    <mergeCell ref="M165:M166"/>
    <mergeCell ref="N165:N166"/>
    <mergeCell ref="O165:O166"/>
    <mergeCell ref="P165:P166"/>
    <mergeCell ref="O167:O168"/>
    <mergeCell ref="P167:P168"/>
    <mergeCell ref="Q167:R168"/>
    <mergeCell ref="S167:S168"/>
    <mergeCell ref="T167:T168"/>
    <mergeCell ref="U167:U168"/>
    <mergeCell ref="I167:I168"/>
    <mergeCell ref="J167:J168"/>
    <mergeCell ref="K167:K168"/>
    <mergeCell ref="L167:L168"/>
    <mergeCell ref="M167:M168"/>
    <mergeCell ref="N167:N168"/>
    <mergeCell ref="A167:A168"/>
    <mergeCell ref="B167:B168"/>
    <mergeCell ref="C167:C168"/>
    <mergeCell ref="E167:E168"/>
    <mergeCell ref="F167:F168"/>
    <mergeCell ref="G167:G168"/>
    <mergeCell ref="T163:T164"/>
    <mergeCell ref="U163:U164"/>
    <mergeCell ref="E169:E170"/>
    <mergeCell ref="F169:F170"/>
    <mergeCell ref="G169:G170"/>
    <mergeCell ref="H169:H170"/>
    <mergeCell ref="I169:I170"/>
    <mergeCell ref="J169:J170"/>
    <mergeCell ref="U165:U166"/>
    <mergeCell ref="H167:H168"/>
    <mergeCell ref="M163:M164"/>
    <mergeCell ref="N163:N164"/>
    <mergeCell ref="O163:O164"/>
    <mergeCell ref="P163:P164"/>
    <mergeCell ref="Q163:R164"/>
    <mergeCell ref="S163:S164"/>
    <mergeCell ref="G163:G164"/>
    <mergeCell ref="H163:H164"/>
    <mergeCell ref="I163:I164"/>
    <mergeCell ref="J163:J164"/>
    <mergeCell ref="K163:K164"/>
    <mergeCell ref="L163:L164"/>
    <mergeCell ref="G165:G166"/>
    <mergeCell ref="H165:H166"/>
    <mergeCell ref="I165:I166"/>
    <mergeCell ref="J165:J166"/>
    <mergeCell ref="U161:U162"/>
    <mergeCell ref="A163:A164"/>
    <mergeCell ref="B163:B164"/>
    <mergeCell ref="C163:C164"/>
    <mergeCell ref="E163:E164"/>
    <mergeCell ref="F163:F164"/>
    <mergeCell ref="I161:I162"/>
    <mergeCell ref="J161:J162"/>
    <mergeCell ref="Q165:R166"/>
    <mergeCell ref="S165:S166"/>
    <mergeCell ref="T165:T166"/>
    <mergeCell ref="A165:A166"/>
    <mergeCell ref="B165:B166"/>
    <mergeCell ref="C165:C166"/>
    <mergeCell ref="E165:E166"/>
    <mergeCell ref="F165:F166"/>
    <mergeCell ref="Q161:R162"/>
    <mergeCell ref="S161:S162"/>
    <mergeCell ref="T161:T162"/>
    <mergeCell ref="A161:A162"/>
    <mergeCell ref="B161:B162"/>
    <mergeCell ref="C161:C162"/>
    <mergeCell ref="E161:E162"/>
    <mergeCell ref="F161:F162"/>
    <mergeCell ref="G161:G162"/>
    <mergeCell ref="H161:H162"/>
    <mergeCell ref="K161:K162"/>
    <mergeCell ref="L161:L162"/>
    <mergeCell ref="M161:M162"/>
    <mergeCell ref="N161:N162"/>
    <mergeCell ref="O161:O162"/>
    <mergeCell ref="P161:P162"/>
    <mergeCell ref="Q157:R158"/>
    <mergeCell ref="S157:S158"/>
    <mergeCell ref="T157:T158"/>
    <mergeCell ref="A157:A158"/>
    <mergeCell ref="B157:B158"/>
    <mergeCell ref="C157:C158"/>
    <mergeCell ref="Q159:R160"/>
    <mergeCell ref="S159:S160"/>
    <mergeCell ref="T159:T160"/>
    <mergeCell ref="U159:U160"/>
    <mergeCell ref="K157:K158"/>
    <mergeCell ref="L157:L158"/>
    <mergeCell ref="M157:M158"/>
    <mergeCell ref="N157:N158"/>
    <mergeCell ref="O157:O158"/>
    <mergeCell ref="P157:P158"/>
    <mergeCell ref="K159:K160"/>
    <mergeCell ref="L159:L160"/>
    <mergeCell ref="M159:M160"/>
    <mergeCell ref="N159:N160"/>
    <mergeCell ref="O159:O160"/>
    <mergeCell ref="P159:P160"/>
    <mergeCell ref="U157:U158"/>
    <mergeCell ref="A159:A160"/>
    <mergeCell ref="B159:B160"/>
    <mergeCell ref="C159:C160"/>
    <mergeCell ref="E159:E160"/>
    <mergeCell ref="F159:F160"/>
    <mergeCell ref="G159:G160"/>
    <mergeCell ref="H159:H160"/>
    <mergeCell ref="I159:I160"/>
    <mergeCell ref="J159:J160"/>
    <mergeCell ref="K153:K154"/>
    <mergeCell ref="L153:L154"/>
    <mergeCell ref="M153:M154"/>
    <mergeCell ref="N153:N154"/>
    <mergeCell ref="O153:O154"/>
    <mergeCell ref="P153:P154"/>
    <mergeCell ref="O155:O156"/>
    <mergeCell ref="P155:P156"/>
    <mergeCell ref="Q155:R156"/>
    <mergeCell ref="S155:S156"/>
    <mergeCell ref="T155:T156"/>
    <mergeCell ref="U155:U156"/>
    <mergeCell ref="I155:I156"/>
    <mergeCell ref="J155:J156"/>
    <mergeCell ref="K155:K156"/>
    <mergeCell ref="L155:L156"/>
    <mergeCell ref="M155:M156"/>
    <mergeCell ref="N155:N156"/>
    <mergeCell ref="A155:A156"/>
    <mergeCell ref="B155:B156"/>
    <mergeCell ref="C155:C156"/>
    <mergeCell ref="E155:E156"/>
    <mergeCell ref="F155:F156"/>
    <mergeCell ref="G155:G156"/>
    <mergeCell ref="T151:T152"/>
    <mergeCell ref="U151:U152"/>
    <mergeCell ref="E157:E158"/>
    <mergeCell ref="F157:F158"/>
    <mergeCell ref="G157:G158"/>
    <mergeCell ref="H157:H158"/>
    <mergeCell ref="I157:I158"/>
    <mergeCell ref="J157:J158"/>
    <mergeCell ref="U153:U154"/>
    <mergeCell ref="H155:H156"/>
    <mergeCell ref="M151:M152"/>
    <mergeCell ref="N151:N152"/>
    <mergeCell ref="O151:O152"/>
    <mergeCell ref="P151:P152"/>
    <mergeCell ref="Q151:R152"/>
    <mergeCell ref="S151:S152"/>
    <mergeCell ref="G151:G152"/>
    <mergeCell ref="H151:H152"/>
    <mergeCell ref="I151:I152"/>
    <mergeCell ref="J151:J152"/>
    <mergeCell ref="K151:K152"/>
    <mergeCell ref="L151:L152"/>
    <mergeCell ref="G153:G154"/>
    <mergeCell ref="H153:H154"/>
    <mergeCell ref="I153:I154"/>
    <mergeCell ref="J153:J154"/>
    <mergeCell ref="U149:U150"/>
    <mergeCell ref="A151:A152"/>
    <mergeCell ref="B151:B152"/>
    <mergeCell ref="C151:C152"/>
    <mergeCell ref="E151:E152"/>
    <mergeCell ref="F151:F152"/>
    <mergeCell ref="I149:I150"/>
    <mergeCell ref="J149:J150"/>
    <mergeCell ref="Q153:R154"/>
    <mergeCell ref="S153:S154"/>
    <mergeCell ref="T153:T154"/>
    <mergeCell ref="A153:A154"/>
    <mergeCell ref="B153:B154"/>
    <mergeCell ref="C153:C154"/>
    <mergeCell ref="E153:E154"/>
    <mergeCell ref="F153:F154"/>
    <mergeCell ref="Q149:R150"/>
    <mergeCell ref="S149:S150"/>
    <mergeCell ref="T149:T150"/>
    <mergeCell ref="A149:A150"/>
    <mergeCell ref="B149:B150"/>
    <mergeCell ref="C149:C150"/>
    <mergeCell ref="E149:E150"/>
    <mergeCell ref="F149:F150"/>
    <mergeCell ref="G149:G150"/>
    <mergeCell ref="H149:H150"/>
    <mergeCell ref="K149:K150"/>
    <mergeCell ref="L149:L150"/>
    <mergeCell ref="M149:M150"/>
    <mergeCell ref="N149:N150"/>
    <mergeCell ref="O149:O150"/>
    <mergeCell ref="P149:P150"/>
    <mergeCell ref="Q145:R146"/>
    <mergeCell ref="S145:S146"/>
    <mergeCell ref="T145:T146"/>
    <mergeCell ref="A145:A146"/>
    <mergeCell ref="B145:B146"/>
    <mergeCell ref="C145:C146"/>
    <mergeCell ref="Q147:R148"/>
    <mergeCell ref="S147:S148"/>
    <mergeCell ref="T147:T148"/>
    <mergeCell ref="U147:U148"/>
    <mergeCell ref="K145:K146"/>
    <mergeCell ref="L145:L146"/>
    <mergeCell ref="M145:M146"/>
    <mergeCell ref="N145:N146"/>
    <mergeCell ref="O145:O146"/>
    <mergeCell ref="P145:P146"/>
    <mergeCell ref="K147:K148"/>
    <mergeCell ref="L147:L148"/>
    <mergeCell ref="M147:M148"/>
    <mergeCell ref="N147:N148"/>
    <mergeCell ref="O147:O148"/>
    <mergeCell ref="P147:P148"/>
    <mergeCell ref="U145:U146"/>
    <mergeCell ref="A147:A148"/>
    <mergeCell ref="B147:B148"/>
    <mergeCell ref="C147:C148"/>
    <mergeCell ref="E147:E148"/>
    <mergeCell ref="F147:F148"/>
    <mergeCell ref="G147:G148"/>
    <mergeCell ref="H147:H148"/>
    <mergeCell ref="I147:I148"/>
    <mergeCell ref="J147:J148"/>
    <mergeCell ref="K141:K142"/>
    <mergeCell ref="L141:L142"/>
    <mergeCell ref="M141:M142"/>
    <mergeCell ref="N141:N142"/>
    <mergeCell ref="O141:O142"/>
    <mergeCell ref="P141:P142"/>
    <mergeCell ref="O143:O144"/>
    <mergeCell ref="P143:P144"/>
    <mergeCell ref="Q143:R144"/>
    <mergeCell ref="S143:S144"/>
    <mergeCell ref="T143:T144"/>
    <mergeCell ref="U143:U144"/>
    <mergeCell ref="I143:I144"/>
    <mergeCell ref="J143:J144"/>
    <mergeCell ref="K143:K144"/>
    <mergeCell ref="L143:L144"/>
    <mergeCell ref="M143:M144"/>
    <mergeCell ref="N143:N144"/>
    <mergeCell ref="A143:A144"/>
    <mergeCell ref="B143:B144"/>
    <mergeCell ref="C143:C144"/>
    <mergeCell ref="E143:E144"/>
    <mergeCell ref="F143:F144"/>
    <mergeCell ref="G143:G144"/>
    <mergeCell ref="T139:T140"/>
    <mergeCell ref="U139:U140"/>
    <mergeCell ref="E145:E146"/>
    <mergeCell ref="F145:F146"/>
    <mergeCell ref="G145:G146"/>
    <mergeCell ref="H145:H146"/>
    <mergeCell ref="I145:I146"/>
    <mergeCell ref="J145:J146"/>
    <mergeCell ref="U141:U142"/>
    <mergeCell ref="H143:H144"/>
    <mergeCell ref="M139:M140"/>
    <mergeCell ref="N139:N140"/>
    <mergeCell ref="O139:O140"/>
    <mergeCell ref="P139:P140"/>
    <mergeCell ref="Q139:R140"/>
    <mergeCell ref="S139:S140"/>
    <mergeCell ref="G139:G140"/>
    <mergeCell ref="H139:H140"/>
    <mergeCell ref="I139:I140"/>
    <mergeCell ref="J139:J140"/>
    <mergeCell ref="K139:K140"/>
    <mergeCell ref="L139:L140"/>
    <mergeCell ref="G141:G142"/>
    <mergeCell ref="H141:H142"/>
    <mergeCell ref="I141:I142"/>
    <mergeCell ref="J141:J142"/>
    <mergeCell ref="U137:U138"/>
    <mergeCell ref="A139:A140"/>
    <mergeCell ref="B139:B140"/>
    <mergeCell ref="C139:C140"/>
    <mergeCell ref="E139:E140"/>
    <mergeCell ref="F139:F140"/>
    <mergeCell ref="I137:I138"/>
    <mergeCell ref="J137:J138"/>
    <mergeCell ref="Q141:R142"/>
    <mergeCell ref="S141:S142"/>
    <mergeCell ref="T141:T142"/>
    <mergeCell ref="A141:A142"/>
    <mergeCell ref="B141:B142"/>
    <mergeCell ref="C141:C142"/>
    <mergeCell ref="E141:E142"/>
    <mergeCell ref="F141:F142"/>
    <mergeCell ref="Q137:R138"/>
    <mergeCell ref="S137:S138"/>
    <mergeCell ref="T137:T138"/>
    <mergeCell ref="A137:A138"/>
    <mergeCell ref="B137:B138"/>
    <mergeCell ref="C137:C138"/>
    <mergeCell ref="E137:E138"/>
    <mergeCell ref="F137:F138"/>
    <mergeCell ref="G137:G138"/>
    <mergeCell ref="H137:H138"/>
    <mergeCell ref="K137:K138"/>
    <mergeCell ref="L137:L138"/>
    <mergeCell ref="M137:M138"/>
    <mergeCell ref="N137:N138"/>
    <mergeCell ref="O137:O138"/>
    <mergeCell ref="P137:P138"/>
    <mergeCell ref="A133:A134"/>
    <mergeCell ref="B133:B134"/>
    <mergeCell ref="C133:C134"/>
    <mergeCell ref="P135:P136"/>
    <mergeCell ref="Q135:R136"/>
    <mergeCell ref="S135:S136"/>
    <mergeCell ref="T135:T136"/>
    <mergeCell ref="U135:U136"/>
    <mergeCell ref="K133:K134"/>
    <mergeCell ref="L133:L134"/>
    <mergeCell ref="M133:M134"/>
    <mergeCell ref="N133:N134"/>
    <mergeCell ref="O133:O134"/>
    <mergeCell ref="J135:J136"/>
    <mergeCell ref="K135:K136"/>
    <mergeCell ref="L135:L136"/>
    <mergeCell ref="M135:M136"/>
    <mergeCell ref="N135:N136"/>
    <mergeCell ref="O135:O136"/>
    <mergeCell ref="A135:A136"/>
    <mergeCell ref="B135:B136"/>
    <mergeCell ref="C135:C136"/>
    <mergeCell ref="E135:E136"/>
    <mergeCell ref="F135:F136"/>
    <mergeCell ref="G135:G136"/>
    <mergeCell ref="H135:H136"/>
    <mergeCell ref="I135:I136"/>
    <mergeCell ref="P133:P134"/>
    <mergeCell ref="Q133:R134"/>
    <mergeCell ref="P131:P132"/>
    <mergeCell ref="Q131:R132"/>
    <mergeCell ref="S131:S132"/>
    <mergeCell ref="T131:T132"/>
    <mergeCell ref="U131:U132"/>
    <mergeCell ref="K129:K130"/>
    <mergeCell ref="L129:L130"/>
    <mergeCell ref="M129:M130"/>
    <mergeCell ref="N129:N130"/>
    <mergeCell ref="O129:O130"/>
    <mergeCell ref="J131:J132"/>
    <mergeCell ref="K131:K132"/>
    <mergeCell ref="L131:L132"/>
    <mergeCell ref="M131:M132"/>
    <mergeCell ref="N131:N132"/>
    <mergeCell ref="O131:O132"/>
    <mergeCell ref="A131:A132"/>
    <mergeCell ref="B131:B132"/>
    <mergeCell ref="C131:C132"/>
    <mergeCell ref="E131:E132"/>
    <mergeCell ref="F131:F132"/>
    <mergeCell ref="G131:G132"/>
    <mergeCell ref="U127:U128"/>
    <mergeCell ref="E133:E134"/>
    <mergeCell ref="F133:F134"/>
    <mergeCell ref="G133:G134"/>
    <mergeCell ref="H133:H134"/>
    <mergeCell ref="I133:I134"/>
    <mergeCell ref="J133:J134"/>
    <mergeCell ref="U129:U130"/>
    <mergeCell ref="H131:H132"/>
    <mergeCell ref="I131:I132"/>
    <mergeCell ref="N127:N128"/>
    <mergeCell ref="O127:O128"/>
    <mergeCell ref="P127:P128"/>
    <mergeCell ref="Q127:R128"/>
    <mergeCell ref="S127:S128"/>
    <mergeCell ref="T127:T128"/>
    <mergeCell ref="U125:U126"/>
    <mergeCell ref="F125:F126"/>
    <mergeCell ref="G125:G126"/>
    <mergeCell ref="H125:H126"/>
    <mergeCell ref="I125:I126"/>
    <mergeCell ref="J125:J126"/>
    <mergeCell ref="N125:N126"/>
    <mergeCell ref="O125:O126"/>
    <mergeCell ref="P125:P126"/>
    <mergeCell ref="Q125:R126"/>
    <mergeCell ref="S125:S126"/>
    <mergeCell ref="T125:T126"/>
    <mergeCell ref="P129:P130"/>
    <mergeCell ref="U133:U134"/>
    <mergeCell ref="S133:S134"/>
    <mergeCell ref="T133:T134"/>
    <mergeCell ref="A127:A128"/>
    <mergeCell ref="B127:B128"/>
    <mergeCell ref="C127:C128"/>
    <mergeCell ref="E127:E128"/>
    <mergeCell ref="F127:F128"/>
    <mergeCell ref="G127:G128"/>
    <mergeCell ref="H127:H128"/>
    <mergeCell ref="I127:I128"/>
    <mergeCell ref="J127:J128"/>
    <mergeCell ref="S129:S130"/>
    <mergeCell ref="T129:T130"/>
    <mergeCell ref="A129:A130"/>
    <mergeCell ref="B129:B130"/>
    <mergeCell ref="C129:C130"/>
    <mergeCell ref="E129:E130"/>
    <mergeCell ref="F129:F130"/>
    <mergeCell ref="G129:G130"/>
    <mergeCell ref="H129:H130"/>
    <mergeCell ref="I129:I130"/>
    <mergeCell ref="Q129:R130"/>
    <mergeCell ref="J129:J130"/>
    <mergeCell ref="K127:K128"/>
    <mergeCell ref="L127:L128"/>
    <mergeCell ref="M127:M128"/>
    <mergeCell ref="A121:A122"/>
    <mergeCell ref="B121:B122"/>
    <mergeCell ref="C121:C122"/>
    <mergeCell ref="K125:K126"/>
    <mergeCell ref="L125:L126"/>
    <mergeCell ref="M125:M126"/>
    <mergeCell ref="A125:A126"/>
    <mergeCell ref="B125:B126"/>
    <mergeCell ref="C125:C126"/>
    <mergeCell ref="E125:E126"/>
    <mergeCell ref="U123:U124"/>
    <mergeCell ref="K121:K122"/>
    <mergeCell ref="L121:L122"/>
    <mergeCell ref="M121:M122"/>
    <mergeCell ref="N121:N122"/>
    <mergeCell ref="O121:O122"/>
    <mergeCell ref="P121:P122"/>
    <mergeCell ref="Q121:R122"/>
    <mergeCell ref="S121:S122"/>
    <mergeCell ref="T121:T122"/>
    <mergeCell ref="N123:N124"/>
    <mergeCell ref="O123:O124"/>
    <mergeCell ref="P123:P124"/>
    <mergeCell ref="Q123:R124"/>
    <mergeCell ref="S123:S124"/>
    <mergeCell ref="T123:T124"/>
    <mergeCell ref="H123:H124"/>
    <mergeCell ref="I123:I124"/>
    <mergeCell ref="J123:J124"/>
    <mergeCell ref="K123:K124"/>
    <mergeCell ref="L123:L124"/>
    <mergeCell ref="M123:M124"/>
    <mergeCell ref="U121:U122"/>
    <mergeCell ref="A123:A124"/>
    <mergeCell ref="B123:B124"/>
    <mergeCell ref="C123:C124"/>
    <mergeCell ref="E123:E124"/>
    <mergeCell ref="F123:F124"/>
    <mergeCell ref="G123:G124"/>
    <mergeCell ref="U104:U105"/>
    <mergeCell ref="Q102:R103"/>
    <mergeCell ref="S102:S103"/>
    <mergeCell ref="T102:T103"/>
    <mergeCell ref="U102:U103"/>
    <mergeCell ref="U100:U101"/>
    <mergeCell ref="S110:S111"/>
    <mergeCell ref="T110:T111"/>
    <mergeCell ref="U110:U111"/>
    <mergeCell ref="U108:U109"/>
    <mergeCell ref="Q106:R107"/>
    <mergeCell ref="S106:S107"/>
    <mergeCell ref="T106:T107"/>
    <mergeCell ref="U106:U107"/>
    <mergeCell ref="Q120:R120"/>
    <mergeCell ref="T116:T117"/>
    <mergeCell ref="U116:U117"/>
    <mergeCell ref="S114:S115"/>
    <mergeCell ref="T114:T115"/>
    <mergeCell ref="U114:U115"/>
    <mergeCell ref="M118:M119"/>
    <mergeCell ref="Q118:R119"/>
    <mergeCell ref="S118:S119"/>
    <mergeCell ref="T118:T119"/>
    <mergeCell ref="U118:U119"/>
    <mergeCell ref="I118:I119"/>
    <mergeCell ref="J118:J119"/>
    <mergeCell ref="K118:K119"/>
    <mergeCell ref="L116:L117"/>
    <mergeCell ref="M116:M117"/>
    <mergeCell ref="N116:N117"/>
    <mergeCell ref="I116:I117"/>
    <mergeCell ref="J116:J117"/>
    <mergeCell ref="K116:K117"/>
    <mergeCell ref="L118:L119"/>
    <mergeCell ref="Q116:R117"/>
    <mergeCell ref="S116:S117"/>
    <mergeCell ref="M114:M115"/>
    <mergeCell ref="N114:N115"/>
    <mergeCell ref="O114:O115"/>
    <mergeCell ref="P114:P115"/>
    <mergeCell ref="Q114:R115"/>
    <mergeCell ref="N118:N119"/>
    <mergeCell ref="E121:E122"/>
    <mergeCell ref="F121:F122"/>
    <mergeCell ref="G121:G122"/>
    <mergeCell ref="H121:H122"/>
    <mergeCell ref="I121:I122"/>
    <mergeCell ref="J121:J122"/>
    <mergeCell ref="O116:O117"/>
    <mergeCell ref="P116:P117"/>
    <mergeCell ref="M60:M61"/>
    <mergeCell ref="N60:N61"/>
    <mergeCell ref="O60:O61"/>
    <mergeCell ref="P60:P61"/>
    <mergeCell ref="Q60:R61"/>
    <mergeCell ref="S60:S61"/>
    <mergeCell ref="Q62:R63"/>
    <mergeCell ref="S62:S63"/>
    <mergeCell ref="T62:T63"/>
    <mergeCell ref="J112:J113"/>
    <mergeCell ref="K112:K113"/>
    <mergeCell ref="L114:L115"/>
    <mergeCell ref="K114:K115"/>
    <mergeCell ref="I114:I115"/>
    <mergeCell ref="J114:J115"/>
    <mergeCell ref="I110:I111"/>
    <mergeCell ref="J110:J111"/>
    <mergeCell ref="K110:K111"/>
    <mergeCell ref="M108:M109"/>
    <mergeCell ref="N108:N109"/>
    <mergeCell ref="F110:F111"/>
    <mergeCell ref="G110:G111"/>
    <mergeCell ref="G100:G101"/>
    <mergeCell ref="H100:H101"/>
    <mergeCell ref="U62:U63"/>
    <mergeCell ref="A60:A61"/>
    <mergeCell ref="B60:B61"/>
    <mergeCell ref="C60:C61"/>
    <mergeCell ref="E60:E61"/>
    <mergeCell ref="F60:F61"/>
    <mergeCell ref="L60:L61"/>
    <mergeCell ref="K62:K63"/>
    <mergeCell ref="L62:L63"/>
    <mergeCell ref="M62:M63"/>
    <mergeCell ref="N62:N63"/>
    <mergeCell ref="O62:O63"/>
    <mergeCell ref="P62:P63"/>
    <mergeCell ref="U60:U61"/>
    <mergeCell ref="A62:A63"/>
    <mergeCell ref="B62:B63"/>
    <mergeCell ref="C62:C63"/>
    <mergeCell ref="E62:E63"/>
    <mergeCell ref="F62:F63"/>
    <mergeCell ref="G62:G63"/>
    <mergeCell ref="H62:H63"/>
    <mergeCell ref="I62:I63"/>
    <mergeCell ref="J62:J63"/>
    <mergeCell ref="G60:G61"/>
    <mergeCell ref="H60:H61"/>
    <mergeCell ref="I60:I61"/>
    <mergeCell ref="J60:J61"/>
    <mergeCell ref="K60:K61"/>
    <mergeCell ref="U58:U59"/>
    <mergeCell ref="H56:H57"/>
    <mergeCell ref="I56:I57"/>
    <mergeCell ref="J56:J57"/>
    <mergeCell ref="K56:K57"/>
    <mergeCell ref="L56:L57"/>
    <mergeCell ref="M56:M57"/>
    <mergeCell ref="K58:K59"/>
    <mergeCell ref="L58:L59"/>
    <mergeCell ref="M58:M59"/>
    <mergeCell ref="N58:N59"/>
    <mergeCell ref="O58:O59"/>
    <mergeCell ref="P58:P59"/>
    <mergeCell ref="U56:U57"/>
    <mergeCell ref="B58:B59"/>
    <mergeCell ref="C58:C59"/>
    <mergeCell ref="E58:E59"/>
    <mergeCell ref="F58:F59"/>
    <mergeCell ref="G58:G59"/>
    <mergeCell ref="H58:H59"/>
    <mergeCell ref="I58:I59"/>
    <mergeCell ref="J58:J59"/>
    <mergeCell ref="O56:O57"/>
    <mergeCell ref="P56:P57"/>
    <mergeCell ref="Q56:R57"/>
    <mergeCell ref="S56:S57"/>
    <mergeCell ref="T56:T57"/>
    <mergeCell ref="Q54:R55"/>
    <mergeCell ref="S54:S55"/>
    <mergeCell ref="T54:T55"/>
    <mergeCell ref="U54:U55"/>
    <mergeCell ref="A52:A53"/>
    <mergeCell ref="B52:B53"/>
    <mergeCell ref="C52:C53"/>
    <mergeCell ref="E52:E53"/>
    <mergeCell ref="F52:F53"/>
    <mergeCell ref="L52:L53"/>
    <mergeCell ref="K54:K55"/>
    <mergeCell ref="L54:L55"/>
    <mergeCell ref="M54:M55"/>
    <mergeCell ref="N54:N55"/>
    <mergeCell ref="O54:O55"/>
    <mergeCell ref="P54:P55"/>
    <mergeCell ref="U52:U53"/>
    <mergeCell ref="A54:A55"/>
    <mergeCell ref="B54:B55"/>
    <mergeCell ref="C54:C55"/>
    <mergeCell ref="E54:E55"/>
    <mergeCell ref="F54:F55"/>
    <mergeCell ref="G54:G55"/>
    <mergeCell ref="H54:H55"/>
    <mergeCell ref="I54:I55"/>
    <mergeCell ref="J54:J55"/>
    <mergeCell ref="G52:G53"/>
    <mergeCell ref="H52:H53"/>
    <mergeCell ref="I52:I53"/>
    <mergeCell ref="J52:J53"/>
    <mergeCell ref="K52:K53"/>
    <mergeCell ref="M52:M53"/>
    <mergeCell ref="U50:U51"/>
    <mergeCell ref="K48:K49"/>
    <mergeCell ref="L48:L49"/>
    <mergeCell ref="M48:M49"/>
    <mergeCell ref="N48:N49"/>
    <mergeCell ref="O48:O49"/>
    <mergeCell ref="P48:P49"/>
    <mergeCell ref="K50:K51"/>
    <mergeCell ref="L50:L51"/>
    <mergeCell ref="M50:M51"/>
    <mergeCell ref="N50:N51"/>
    <mergeCell ref="O50:O51"/>
    <mergeCell ref="P50:P51"/>
    <mergeCell ref="U48:U49"/>
    <mergeCell ref="N52:N53"/>
    <mergeCell ref="O52:O53"/>
    <mergeCell ref="P52:P53"/>
    <mergeCell ref="Q52:R53"/>
    <mergeCell ref="S52:S53"/>
    <mergeCell ref="Q50:R51"/>
    <mergeCell ref="S50:S51"/>
    <mergeCell ref="T50:T51"/>
    <mergeCell ref="O46:O47"/>
    <mergeCell ref="P46:P47"/>
    <mergeCell ref="Q46:R47"/>
    <mergeCell ref="S46:S47"/>
    <mergeCell ref="T46:T47"/>
    <mergeCell ref="H46:H47"/>
    <mergeCell ref="I46:I47"/>
    <mergeCell ref="J46:J47"/>
    <mergeCell ref="K46:K47"/>
    <mergeCell ref="L46:L47"/>
    <mergeCell ref="M46:M47"/>
    <mergeCell ref="A46:A47"/>
    <mergeCell ref="B46:B47"/>
    <mergeCell ref="C46:C47"/>
    <mergeCell ref="E46:E47"/>
    <mergeCell ref="F46:F47"/>
    <mergeCell ref="G46:G47"/>
    <mergeCell ref="A118:A119"/>
    <mergeCell ref="B118:B119"/>
    <mergeCell ref="C118:C119"/>
    <mergeCell ref="E118:E119"/>
    <mergeCell ref="F118:F119"/>
    <mergeCell ref="G118:G119"/>
    <mergeCell ref="H118:H119"/>
    <mergeCell ref="A116:A117"/>
    <mergeCell ref="B116:B117"/>
    <mergeCell ref="F114:F115"/>
    <mergeCell ref="G114:G115"/>
    <mergeCell ref="H114:H115"/>
    <mergeCell ref="A108:A109"/>
    <mergeCell ref="B108:B109"/>
    <mergeCell ref="C108:C109"/>
    <mergeCell ref="E108:E109"/>
    <mergeCell ref="F108:F109"/>
    <mergeCell ref="H110:H111"/>
    <mergeCell ref="A110:A111"/>
    <mergeCell ref="B110:B111"/>
    <mergeCell ref="C110:C111"/>
    <mergeCell ref="E110:E111"/>
    <mergeCell ref="O112:O113"/>
    <mergeCell ref="P112:P113"/>
    <mergeCell ref="Q112:R113"/>
    <mergeCell ref="G108:G109"/>
    <mergeCell ref="H108:H109"/>
    <mergeCell ref="I108:I109"/>
    <mergeCell ref="J108:J109"/>
    <mergeCell ref="K108:K109"/>
    <mergeCell ref="O108:O109"/>
    <mergeCell ref="P108:P109"/>
    <mergeCell ref="Q108:R109"/>
    <mergeCell ref="C116:C117"/>
    <mergeCell ref="E116:E117"/>
    <mergeCell ref="F116:F117"/>
    <mergeCell ref="G116:G117"/>
    <mergeCell ref="H116:H117"/>
    <mergeCell ref="A114:A115"/>
    <mergeCell ref="B114:B115"/>
    <mergeCell ref="C114:C115"/>
    <mergeCell ref="E114:E115"/>
    <mergeCell ref="J92:J93"/>
    <mergeCell ref="K92:K93"/>
    <mergeCell ref="N44:N45"/>
    <mergeCell ref="K38:K39"/>
    <mergeCell ref="L38:L39"/>
    <mergeCell ref="M38:M39"/>
    <mergeCell ref="N70:N71"/>
    <mergeCell ref="L32:L34"/>
    <mergeCell ref="A112:A113"/>
    <mergeCell ref="B112:B113"/>
    <mergeCell ref="C112:C113"/>
    <mergeCell ref="E112:E113"/>
    <mergeCell ref="F112:F113"/>
    <mergeCell ref="G112:G113"/>
    <mergeCell ref="H112:H113"/>
    <mergeCell ref="I112:I113"/>
    <mergeCell ref="M112:M113"/>
    <mergeCell ref="N112:N113"/>
    <mergeCell ref="A38:A39"/>
    <mergeCell ref="B38:B39"/>
    <mergeCell ref="C38:C39"/>
    <mergeCell ref="E38:E39"/>
    <mergeCell ref="F38:F39"/>
    <mergeCell ref="G38:G39"/>
    <mergeCell ref="L44:L45"/>
    <mergeCell ref="M44:M45"/>
    <mergeCell ref="A48:A49"/>
    <mergeCell ref="B48:B49"/>
    <mergeCell ref="N64:N65"/>
    <mergeCell ref="E50:E51"/>
    <mergeCell ref="F50:F51"/>
    <mergeCell ref="G50:G51"/>
    <mergeCell ref="K3:L3"/>
    <mergeCell ref="K4:L4"/>
    <mergeCell ref="K5:L5"/>
    <mergeCell ref="K6:L6"/>
    <mergeCell ref="K7:L7"/>
    <mergeCell ref="G40:G41"/>
    <mergeCell ref="H40:H41"/>
    <mergeCell ref="I40:I41"/>
    <mergeCell ref="J40:J41"/>
    <mergeCell ref="K40:K41"/>
    <mergeCell ref="M7:N7"/>
    <mergeCell ref="I3:J3"/>
    <mergeCell ref="I4:J4"/>
    <mergeCell ref="I5:J5"/>
    <mergeCell ref="I6:J6"/>
    <mergeCell ref="I7:J7"/>
    <mergeCell ref="M3:N3"/>
    <mergeCell ref="M4:N4"/>
    <mergeCell ref="M5:N5"/>
    <mergeCell ref="M6:N6"/>
    <mergeCell ref="G7:H7"/>
    <mergeCell ref="G13:H13"/>
    <mergeCell ref="G14:H14"/>
    <mergeCell ref="G15:H15"/>
    <mergeCell ref="G16:H16"/>
    <mergeCell ref="K8:L8"/>
    <mergeCell ref="K9:L9"/>
    <mergeCell ref="K10:L10"/>
    <mergeCell ref="K11:L11"/>
    <mergeCell ref="K12:L12"/>
    <mergeCell ref="K13:L13"/>
    <mergeCell ref="K14:L14"/>
    <mergeCell ref="M102:M103"/>
    <mergeCell ref="N102:N103"/>
    <mergeCell ref="A102:A103"/>
    <mergeCell ref="B102:B103"/>
    <mergeCell ref="C102:C103"/>
    <mergeCell ref="E102:E103"/>
    <mergeCell ref="F102:F103"/>
    <mergeCell ref="G102:G103"/>
    <mergeCell ref="G106:G107"/>
    <mergeCell ref="H106:H107"/>
    <mergeCell ref="I106:I107"/>
    <mergeCell ref="J106:J107"/>
    <mergeCell ref="K106:K107"/>
    <mergeCell ref="M104:M105"/>
    <mergeCell ref="H104:H105"/>
    <mergeCell ref="I104:I105"/>
    <mergeCell ref="J104:J105"/>
    <mergeCell ref="K104:K105"/>
    <mergeCell ref="N106:N107"/>
    <mergeCell ref="M106:M107"/>
    <mergeCell ref="Q98:R99"/>
    <mergeCell ref="A98:A99"/>
    <mergeCell ref="B98:B99"/>
    <mergeCell ref="C98:C99"/>
    <mergeCell ref="E98:E99"/>
    <mergeCell ref="F98:F99"/>
    <mergeCell ref="G98:G99"/>
    <mergeCell ref="H98:H99"/>
    <mergeCell ref="O102:O103"/>
    <mergeCell ref="P102:P103"/>
    <mergeCell ref="I98:I99"/>
    <mergeCell ref="J98:J99"/>
    <mergeCell ref="K98:K99"/>
    <mergeCell ref="I100:I101"/>
    <mergeCell ref="J100:J101"/>
    <mergeCell ref="K100:K101"/>
    <mergeCell ref="A106:A107"/>
    <mergeCell ref="B106:B107"/>
    <mergeCell ref="C106:C107"/>
    <mergeCell ref="E106:E107"/>
    <mergeCell ref="F106:F107"/>
    <mergeCell ref="O100:O101"/>
    <mergeCell ref="P100:P101"/>
    <mergeCell ref="A100:A101"/>
    <mergeCell ref="B100:B101"/>
    <mergeCell ref="C100:C101"/>
    <mergeCell ref="E100:E101"/>
    <mergeCell ref="F100:F101"/>
    <mergeCell ref="H102:H103"/>
    <mergeCell ref="I102:I103"/>
    <mergeCell ref="J102:J103"/>
    <mergeCell ref="N100:N101"/>
    <mergeCell ref="C94:C95"/>
    <mergeCell ref="E94:E95"/>
    <mergeCell ref="F94:F95"/>
    <mergeCell ref="G94:G95"/>
    <mergeCell ref="A96:A97"/>
    <mergeCell ref="B96:B97"/>
    <mergeCell ref="C96:C97"/>
    <mergeCell ref="E96:E97"/>
    <mergeCell ref="F96:F97"/>
    <mergeCell ref="G96:G97"/>
    <mergeCell ref="H96:H97"/>
    <mergeCell ref="I96:I97"/>
    <mergeCell ref="J96:J97"/>
    <mergeCell ref="N96:N97"/>
    <mergeCell ref="O96:O97"/>
    <mergeCell ref="Q100:R101"/>
    <mergeCell ref="A104:A105"/>
    <mergeCell ref="B104:B105"/>
    <mergeCell ref="C104:C105"/>
    <mergeCell ref="E104:E105"/>
    <mergeCell ref="F104:F105"/>
    <mergeCell ref="G104:G105"/>
    <mergeCell ref="N104:N105"/>
    <mergeCell ref="O104:O105"/>
    <mergeCell ref="P104:P105"/>
    <mergeCell ref="Q104:R105"/>
    <mergeCell ref="M98:M99"/>
    <mergeCell ref="N98:N99"/>
    <mergeCell ref="O98:O99"/>
    <mergeCell ref="P98:P99"/>
    <mergeCell ref="K102:K103"/>
    <mergeCell ref="M100:M101"/>
    <mergeCell ref="P96:P97"/>
    <mergeCell ref="Q96:R97"/>
    <mergeCell ref="S96:S97"/>
    <mergeCell ref="T96:T97"/>
    <mergeCell ref="M94:M95"/>
    <mergeCell ref="N94:N95"/>
    <mergeCell ref="O94:O95"/>
    <mergeCell ref="P94:P95"/>
    <mergeCell ref="M96:M97"/>
    <mergeCell ref="K96:K97"/>
    <mergeCell ref="A92:A93"/>
    <mergeCell ref="B92:B93"/>
    <mergeCell ref="C92:C93"/>
    <mergeCell ref="E92:E93"/>
    <mergeCell ref="F92:F93"/>
    <mergeCell ref="G92:G93"/>
    <mergeCell ref="H92:H93"/>
    <mergeCell ref="I92:I93"/>
    <mergeCell ref="M92:M93"/>
    <mergeCell ref="N92:N93"/>
    <mergeCell ref="O92:O93"/>
    <mergeCell ref="P92:P93"/>
    <mergeCell ref="Q92:R93"/>
    <mergeCell ref="S92:S93"/>
    <mergeCell ref="H94:H95"/>
    <mergeCell ref="I94:I95"/>
    <mergeCell ref="J94:J95"/>
    <mergeCell ref="K94:K95"/>
    <mergeCell ref="Q94:R95"/>
    <mergeCell ref="S94:S95"/>
    <mergeCell ref="A94:A95"/>
    <mergeCell ref="B94:B95"/>
    <mergeCell ref="A90:A91"/>
    <mergeCell ref="B90:B91"/>
    <mergeCell ref="C90:C91"/>
    <mergeCell ref="E90:E91"/>
    <mergeCell ref="F90:F91"/>
    <mergeCell ref="G90:G91"/>
    <mergeCell ref="O90:O91"/>
    <mergeCell ref="P90:P91"/>
    <mergeCell ref="Q90:R91"/>
    <mergeCell ref="S90:S91"/>
    <mergeCell ref="T90:T91"/>
    <mergeCell ref="U90:U91"/>
    <mergeCell ref="H88:H89"/>
    <mergeCell ref="I88:I89"/>
    <mergeCell ref="J88:J89"/>
    <mergeCell ref="K88:K89"/>
    <mergeCell ref="M90:M91"/>
    <mergeCell ref="N90:N91"/>
    <mergeCell ref="H90:H91"/>
    <mergeCell ref="I90:I91"/>
    <mergeCell ref="J90:J91"/>
    <mergeCell ref="K90:K91"/>
    <mergeCell ref="A88:A89"/>
    <mergeCell ref="B88:B89"/>
    <mergeCell ref="C88:C89"/>
    <mergeCell ref="E88:E89"/>
    <mergeCell ref="F88:F89"/>
    <mergeCell ref="G88:G89"/>
    <mergeCell ref="O88:O89"/>
    <mergeCell ref="P88:P89"/>
    <mergeCell ref="Q88:R89"/>
    <mergeCell ref="S88:S89"/>
    <mergeCell ref="I86:I87"/>
    <mergeCell ref="J86:J87"/>
    <mergeCell ref="K86:K87"/>
    <mergeCell ref="L88:L89"/>
    <mergeCell ref="M88:M89"/>
    <mergeCell ref="N88:N89"/>
    <mergeCell ref="S86:S87"/>
    <mergeCell ref="T86:T87"/>
    <mergeCell ref="U86:U87"/>
    <mergeCell ref="A86:A87"/>
    <mergeCell ref="B86:B87"/>
    <mergeCell ref="C86:C87"/>
    <mergeCell ref="E86:E87"/>
    <mergeCell ref="F86:F87"/>
    <mergeCell ref="G86:G87"/>
    <mergeCell ref="H86:H87"/>
    <mergeCell ref="L86:L87"/>
    <mergeCell ref="M86:M87"/>
    <mergeCell ref="N86:N87"/>
    <mergeCell ref="O86:O87"/>
    <mergeCell ref="P86:P87"/>
    <mergeCell ref="Q86:R87"/>
    <mergeCell ref="A84:A85"/>
    <mergeCell ref="B84:B85"/>
    <mergeCell ref="C84:C85"/>
    <mergeCell ref="E84:E85"/>
    <mergeCell ref="F84:F85"/>
    <mergeCell ref="G84:G85"/>
    <mergeCell ref="H84:H85"/>
    <mergeCell ref="I84:I85"/>
    <mergeCell ref="J84:J85"/>
    <mergeCell ref="N84:N85"/>
    <mergeCell ref="O84:O85"/>
    <mergeCell ref="P84:P85"/>
    <mergeCell ref="Q84:R85"/>
    <mergeCell ref="S84:S85"/>
    <mergeCell ref="T84:T85"/>
    <mergeCell ref="H82:H83"/>
    <mergeCell ref="I82:I83"/>
    <mergeCell ref="J82:J83"/>
    <mergeCell ref="K82:K83"/>
    <mergeCell ref="L84:L85"/>
    <mergeCell ref="M84:M85"/>
    <mergeCell ref="K84:K85"/>
    <mergeCell ref="A82:A83"/>
    <mergeCell ref="B82:B83"/>
    <mergeCell ref="C82:C83"/>
    <mergeCell ref="E82:E83"/>
    <mergeCell ref="F82:F83"/>
    <mergeCell ref="G82:G83"/>
    <mergeCell ref="O82:O83"/>
    <mergeCell ref="P82:P83"/>
    <mergeCell ref="Q82:R83"/>
    <mergeCell ref="S82:S83"/>
    <mergeCell ref="I80:I81"/>
    <mergeCell ref="J80:J81"/>
    <mergeCell ref="K80:K81"/>
    <mergeCell ref="L82:L83"/>
    <mergeCell ref="M82:M83"/>
    <mergeCell ref="N82:N83"/>
    <mergeCell ref="S80:S81"/>
    <mergeCell ref="T80:T81"/>
    <mergeCell ref="U80:U81"/>
    <mergeCell ref="A80:A81"/>
    <mergeCell ref="B80:B81"/>
    <mergeCell ref="C80:C81"/>
    <mergeCell ref="E80:E81"/>
    <mergeCell ref="F80:F81"/>
    <mergeCell ref="G80:G81"/>
    <mergeCell ref="H80:H81"/>
    <mergeCell ref="L80:L81"/>
    <mergeCell ref="M80:M81"/>
    <mergeCell ref="N80:N81"/>
    <mergeCell ref="O80:O81"/>
    <mergeCell ref="P80:P81"/>
    <mergeCell ref="Q80:R81"/>
    <mergeCell ref="A78:A79"/>
    <mergeCell ref="B78:B79"/>
    <mergeCell ref="C78:C79"/>
    <mergeCell ref="E78:E79"/>
    <mergeCell ref="F78:F79"/>
    <mergeCell ref="G78:G79"/>
    <mergeCell ref="H78:H79"/>
    <mergeCell ref="I78:I79"/>
    <mergeCell ref="J78:J79"/>
    <mergeCell ref="N78:N79"/>
    <mergeCell ref="O78:O79"/>
    <mergeCell ref="P78:P79"/>
    <mergeCell ref="Q78:R79"/>
    <mergeCell ref="S78:S79"/>
    <mergeCell ref="T78:T79"/>
    <mergeCell ref="H76:H77"/>
    <mergeCell ref="I76:I77"/>
    <mergeCell ref="J76:J77"/>
    <mergeCell ref="K76:K77"/>
    <mergeCell ref="L78:L79"/>
    <mergeCell ref="M78:M79"/>
    <mergeCell ref="K78:K79"/>
    <mergeCell ref="A76:A77"/>
    <mergeCell ref="B76:B77"/>
    <mergeCell ref="C76:C77"/>
    <mergeCell ref="E76:E77"/>
    <mergeCell ref="F76:F77"/>
    <mergeCell ref="G76:G77"/>
    <mergeCell ref="O76:O77"/>
    <mergeCell ref="P76:P77"/>
    <mergeCell ref="Q76:R77"/>
    <mergeCell ref="S76:S77"/>
    <mergeCell ref="I74:I75"/>
    <mergeCell ref="J74:J75"/>
    <mergeCell ref="K74:K75"/>
    <mergeCell ref="L76:L77"/>
    <mergeCell ref="M76:M77"/>
    <mergeCell ref="N76:N77"/>
    <mergeCell ref="S74:S75"/>
    <mergeCell ref="T74:T75"/>
    <mergeCell ref="U74:U75"/>
    <mergeCell ref="A74:A75"/>
    <mergeCell ref="B74:B75"/>
    <mergeCell ref="C74:C75"/>
    <mergeCell ref="E74:E75"/>
    <mergeCell ref="F74:F75"/>
    <mergeCell ref="G74:G75"/>
    <mergeCell ref="H74:H75"/>
    <mergeCell ref="L74:L75"/>
    <mergeCell ref="M74:M75"/>
    <mergeCell ref="N74:N75"/>
    <mergeCell ref="O74:O75"/>
    <mergeCell ref="P74:P75"/>
    <mergeCell ref="Q74:R75"/>
    <mergeCell ref="M72:M73"/>
    <mergeCell ref="K72:K73"/>
    <mergeCell ref="Q70:R71"/>
    <mergeCell ref="S70:S71"/>
    <mergeCell ref="T70:T71"/>
    <mergeCell ref="A70:A71"/>
    <mergeCell ref="B70:B71"/>
    <mergeCell ref="C70:C71"/>
    <mergeCell ref="E70:E71"/>
    <mergeCell ref="F70:F71"/>
    <mergeCell ref="G70:G71"/>
    <mergeCell ref="L70:L71"/>
    <mergeCell ref="M70:M71"/>
    <mergeCell ref="A72:A73"/>
    <mergeCell ref="B72:B73"/>
    <mergeCell ref="C72:C73"/>
    <mergeCell ref="E72:E73"/>
    <mergeCell ref="F72:F73"/>
    <mergeCell ref="G72:G73"/>
    <mergeCell ref="H72:H73"/>
    <mergeCell ref="I72:I73"/>
    <mergeCell ref="J72:J73"/>
    <mergeCell ref="O70:O71"/>
    <mergeCell ref="P70:P71"/>
    <mergeCell ref="H70:H71"/>
    <mergeCell ref="I70:I71"/>
    <mergeCell ref="J70:J71"/>
    <mergeCell ref="K70:K71"/>
    <mergeCell ref="L72:L73"/>
    <mergeCell ref="A68:A69"/>
    <mergeCell ref="B68:B69"/>
    <mergeCell ref="C68:C69"/>
    <mergeCell ref="E68:E69"/>
    <mergeCell ref="F68:F69"/>
    <mergeCell ref="G68:G69"/>
    <mergeCell ref="H68:H69"/>
    <mergeCell ref="I68:I69"/>
    <mergeCell ref="J68:J69"/>
    <mergeCell ref="O64:O65"/>
    <mergeCell ref="P64:P65"/>
    <mergeCell ref="Q64:R65"/>
    <mergeCell ref="S64:S65"/>
    <mergeCell ref="A66:A67"/>
    <mergeCell ref="B66:B67"/>
    <mergeCell ref="C66:C67"/>
    <mergeCell ref="E66:E67"/>
    <mergeCell ref="F66:F67"/>
    <mergeCell ref="A36:A37"/>
    <mergeCell ref="Q42:R43"/>
    <mergeCell ref="S42:S43"/>
    <mergeCell ref="Q44:R45"/>
    <mergeCell ref="S44:S45"/>
    <mergeCell ref="I42:I43"/>
    <mergeCell ref="J42:J43"/>
    <mergeCell ref="K42:K43"/>
    <mergeCell ref="L42:L43"/>
    <mergeCell ref="M42:M43"/>
    <mergeCell ref="N42:N43"/>
    <mergeCell ref="S40:S41"/>
    <mergeCell ref="A42:A43"/>
    <mergeCell ref="B42:B43"/>
    <mergeCell ref="C42:C43"/>
    <mergeCell ref="E42:E43"/>
    <mergeCell ref="N66:N67"/>
    <mergeCell ref="O66:O67"/>
    <mergeCell ref="P66:P67"/>
    <mergeCell ref="H64:H65"/>
    <mergeCell ref="I64:I65"/>
    <mergeCell ref="J64:J65"/>
    <mergeCell ref="K64:K65"/>
    <mergeCell ref="B36:B37"/>
    <mergeCell ref="E36:E37"/>
    <mergeCell ref="F36:F37"/>
    <mergeCell ref="G36:G37"/>
    <mergeCell ref="H36:H37"/>
    <mergeCell ref="I36:I37"/>
    <mergeCell ref="J36:J37"/>
    <mergeCell ref="K36:K37"/>
    <mergeCell ref="N56:N57"/>
    <mergeCell ref="U36:U37"/>
    <mergeCell ref="N36:N37"/>
    <mergeCell ref="O36:O37"/>
    <mergeCell ref="P36:P37"/>
    <mergeCell ref="S36:S37"/>
    <mergeCell ref="L36:L37"/>
    <mergeCell ref="M36:M37"/>
    <mergeCell ref="E48:E49"/>
    <mergeCell ref="F48:F49"/>
    <mergeCell ref="G48:G49"/>
    <mergeCell ref="H48:H49"/>
    <mergeCell ref="I48:I49"/>
    <mergeCell ref="J48:J49"/>
    <mergeCell ref="U42:U43"/>
    <mergeCell ref="T44:T45"/>
    <mergeCell ref="U44:U45"/>
    <mergeCell ref="T40:T41"/>
    <mergeCell ref="U40:U41"/>
    <mergeCell ref="F42:F43"/>
    <mergeCell ref="G42:G43"/>
    <mergeCell ref="Q36:R37"/>
    <mergeCell ref="Q40:R41"/>
    <mergeCell ref="U46:U47"/>
    <mergeCell ref="H44:H45"/>
    <mergeCell ref="I44:I45"/>
    <mergeCell ref="J44:J45"/>
    <mergeCell ref="Q48:R49"/>
    <mergeCell ref="S48:S49"/>
    <mergeCell ref="T48:T49"/>
    <mergeCell ref="H38:H39"/>
    <mergeCell ref="I38:I39"/>
    <mergeCell ref="J38:J39"/>
    <mergeCell ref="Q35:T35"/>
    <mergeCell ref="I1:J1"/>
    <mergeCell ref="I2:J2"/>
    <mergeCell ref="K1:L1"/>
    <mergeCell ref="K2:L2"/>
    <mergeCell ref="M1:N1"/>
    <mergeCell ref="M2:N2"/>
    <mergeCell ref="G1:H1"/>
    <mergeCell ref="G2:H2"/>
    <mergeCell ref="G3:H3"/>
    <mergeCell ref="G4:H4"/>
    <mergeCell ref="G5:H5"/>
    <mergeCell ref="G6:H6"/>
    <mergeCell ref="B17:C17"/>
    <mergeCell ref="B18:C18"/>
    <mergeCell ref="G8:H8"/>
    <mergeCell ref="C36:C37"/>
    <mergeCell ref="T36:T37"/>
    <mergeCell ref="G17:H17"/>
    <mergeCell ref="G18:H18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B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E5:E9"/>
    <mergeCell ref="F5:F9"/>
    <mergeCell ref="K15:L15"/>
    <mergeCell ref="K16:L16"/>
    <mergeCell ref="K17:L17"/>
    <mergeCell ref="K18:L18"/>
    <mergeCell ref="M8:N8"/>
    <mergeCell ref="M9:N9"/>
    <mergeCell ref="M10:N10"/>
    <mergeCell ref="M11:N11"/>
    <mergeCell ref="M12:N12"/>
    <mergeCell ref="M13:N13"/>
    <mergeCell ref="M14:N14"/>
    <mergeCell ref="M15:N15"/>
    <mergeCell ref="M16:N16"/>
    <mergeCell ref="M17:N17"/>
    <mergeCell ref="M18:N18"/>
    <mergeCell ref="G9:H9"/>
    <mergeCell ref="G10:H10"/>
    <mergeCell ref="G11:H11"/>
    <mergeCell ref="G12:H12"/>
  </mergeCells>
  <conditionalFormatting sqref="E36:E222">
    <cfRule type="cellIs" dxfId="2" priority="124" stopIfTrue="1" operator="equal">
      <formula>#REF!</formula>
    </cfRule>
    <cfRule type="cellIs" dxfId="1" priority="125" stopIfTrue="1" operator="lessThanOrEqual">
      <formula>#REF!</formula>
    </cfRule>
    <cfRule type="cellIs" dxfId="0" priority="126" stopIfTrue="1" operator="greaterThan">
      <formula>#REF!</formula>
    </cfRule>
  </conditionalFormatting>
  <dataValidations count="3">
    <dataValidation type="list" allowBlank="1" showInputMessage="1" showErrorMessage="1" sqref="C120:C222" xr:uid="{00000000-0002-0000-0100-000000000000}">
      <formula1>Список</formula1>
    </dataValidation>
    <dataValidation type="list" allowBlank="1" showInputMessage="1" showErrorMessage="1" sqref="WVK982887:WVK982890 C65383:C65386 IY65383:IY65386 SU65383:SU65386 ACQ65383:ACQ65386 AMM65383:AMM65386 AWI65383:AWI65386 BGE65383:BGE65386 BQA65383:BQA65386 BZW65383:BZW65386 CJS65383:CJS65386 CTO65383:CTO65386 DDK65383:DDK65386 DNG65383:DNG65386 DXC65383:DXC65386 EGY65383:EGY65386 EQU65383:EQU65386 FAQ65383:FAQ65386 FKM65383:FKM65386 FUI65383:FUI65386 GEE65383:GEE65386 GOA65383:GOA65386 GXW65383:GXW65386 HHS65383:HHS65386 HRO65383:HRO65386 IBK65383:IBK65386 ILG65383:ILG65386 IVC65383:IVC65386 JEY65383:JEY65386 JOU65383:JOU65386 JYQ65383:JYQ65386 KIM65383:KIM65386 KSI65383:KSI65386 LCE65383:LCE65386 LMA65383:LMA65386 LVW65383:LVW65386 MFS65383:MFS65386 MPO65383:MPO65386 MZK65383:MZK65386 NJG65383:NJG65386 NTC65383:NTC65386 OCY65383:OCY65386 OMU65383:OMU65386 OWQ65383:OWQ65386 PGM65383:PGM65386 PQI65383:PQI65386 QAE65383:QAE65386 QKA65383:QKA65386 QTW65383:QTW65386 RDS65383:RDS65386 RNO65383:RNO65386 RXK65383:RXK65386 SHG65383:SHG65386 SRC65383:SRC65386 TAY65383:TAY65386 TKU65383:TKU65386 TUQ65383:TUQ65386 UEM65383:UEM65386 UOI65383:UOI65386 UYE65383:UYE65386 VIA65383:VIA65386 VRW65383:VRW65386 WBS65383:WBS65386 WLO65383:WLO65386 WVK65383:WVK65386 C130919:C130922 IY130919:IY130922 SU130919:SU130922 ACQ130919:ACQ130922 AMM130919:AMM130922 AWI130919:AWI130922 BGE130919:BGE130922 BQA130919:BQA130922 BZW130919:BZW130922 CJS130919:CJS130922 CTO130919:CTO130922 DDK130919:DDK130922 DNG130919:DNG130922 DXC130919:DXC130922 EGY130919:EGY130922 EQU130919:EQU130922 FAQ130919:FAQ130922 FKM130919:FKM130922 FUI130919:FUI130922 GEE130919:GEE130922 GOA130919:GOA130922 GXW130919:GXW130922 HHS130919:HHS130922 HRO130919:HRO130922 IBK130919:IBK130922 ILG130919:ILG130922 IVC130919:IVC130922 JEY130919:JEY130922 JOU130919:JOU130922 JYQ130919:JYQ130922 KIM130919:KIM130922 KSI130919:KSI130922 LCE130919:LCE130922 LMA130919:LMA130922 LVW130919:LVW130922 MFS130919:MFS130922 MPO130919:MPO130922 MZK130919:MZK130922 NJG130919:NJG130922 NTC130919:NTC130922 OCY130919:OCY130922 OMU130919:OMU130922 OWQ130919:OWQ130922 PGM130919:PGM130922 PQI130919:PQI130922 QAE130919:QAE130922 QKA130919:QKA130922 QTW130919:QTW130922 RDS130919:RDS130922 RNO130919:RNO130922 RXK130919:RXK130922 SHG130919:SHG130922 SRC130919:SRC130922 TAY130919:TAY130922 TKU130919:TKU130922 TUQ130919:TUQ130922 UEM130919:UEM130922 UOI130919:UOI130922 UYE130919:UYE130922 VIA130919:VIA130922 VRW130919:VRW130922 WBS130919:WBS130922 WLO130919:WLO130922 WVK130919:WVK130922 C196455:C196458 IY196455:IY196458 SU196455:SU196458 ACQ196455:ACQ196458 AMM196455:AMM196458 AWI196455:AWI196458 BGE196455:BGE196458 BQA196455:BQA196458 BZW196455:BZW196458 CJS196455:CJS196458 CTO196455:CTO196458 DDK196455:DDK196458 DNG196455:DNG196458 DXC196455:DXC196458 EGY196455:EGY196458 EQU196455:EQU196458 FAQ196455:FAQ196458 FKM196455:FKM196458 FUI196455:FUI196458 GEE196455:GEE196458 GOA196455:GOA196458 GXW196455:GXW196458 HHS196455:HHS196458 HRO196455:HRO196458 IBK196455:IBK196458 ILG196455:ILG196458 IVC196455:IVC196458 JEY196455:JEY196458 JOU196455:JOU196458 JYQ196455:JYQ196458 KIM196455:KIM196458 KSI196455:KSI196458 LCE196455:LCE196458 LMA196455:LMA196458 LVW196455:LVW196458 MFS196455:MFS196458 MPO196455:MPO196458 MZK196455:MZK196458 NJG196455:NJG196458 NTC196455:NTC196458 OCY196455:OCY196458 OMU196455:OMU196458 OWQ196455:OWQ196458 PGM196455:PGM196458 PQI196455:PQI196458 QAE196455:QAE196458 QKA196455:QKA196458 QTW196455:QTW196458 RDS196455:RDS196458 RNO196455:RNO196458 RXK196455:RXK196458 SHG196455:SHG196458 SRC196455:SRC196458 TAY196455:TAY196458 TKU196455:TKU196458 TUQ196455:TUQ196458 UEM196455:UEM196458 UOI196455:UOI196458 UYE196455:UYE196458 VIA196455:VIA196458 VRW196455:VRW196458 WBS196455:WBS196458 WLO196455:WLO196458 WVK196455:WVK196458 C261991:C261994 IY261991:IY261994 SU261991:SU261994 ACQ261991:ACQ261994 AMM261991:AMM261994 AWI261991:AWI261994 BGE261991:BGE261994 BQA261991:BQA261994 BZW261991:BZW261994 CJS261991:CJS261994 CTO261991:CTO261994 DDK261991:DDK261994 DNG261991:DNG261994 DXC261991:DXC261994 EGY261991:EGY261994 EQU261991:EQU261994 FAQ261991:FAQ261994 FKM261991:FKM261994 FUI261991:FUI261994 GEE261991:GEE261994 GOA261991:GOA261994 GXW261991:GXW261994 HHS261991:HHS261994 HRO261991:HRO261994 IBK261991:IBK261994 ILG261991:ILG261994 IVC261991:IVC261994 JEY261991:JEY261994 JOU261991:JOU261994 JYQ261991:JYQ261994 KIM261991:KIM261994 KSI261991:KSI261994 LCE261991:LCE261994 LMA261991:LMA261994 LVW261991:LVW261994 MFS261991:MFS261994 MPO261991:MPO261994 MZK261991:MZK261994 NJG261991:NJG261994 NTC261991:NTC261994 OCY261991:OCY261994 OMU261991:OMU261994 OWQ261991:OWQ261994 PGM261991:PGM261994 PQI261991:PQI261994 QAE261991:QAE261994 QKA261991:QKA261994 QTW261991:QTW261994 RDS261991:RDS261994 RNO261991:RNO261994 RXK261991:RXK261994 SHG261991:SHG261994 SRC261991:SRC261994 TAY261991:TAY261994 TKU261991:TKU261994 TUQ261991:TUQ261994 UEM261991:UEM261994 UOI261991:UOI261994 UYE261991:UYE261994 VIA261991:VIA261994 VRW261991:VRW261994 WBS261991:WBS261994 WLO261991:WLO261994 WVK261991:WVK261994 C327527:C327530 IY327527:IY327530 SU327527:SU327530 ACQ327527:ACQ327530 AMM327527:AMM327530 AWI327527:AWI327530 BGE327527:BGE327530 BQA327527:BQA327530 BZW327527:BZW327530 CJS327527:CJS327530 CTO327527:CTO327530 DDK327527:DDK327530 DNG327527:DNG327530 DXC327527:DXC327530 EGY327527:EGY327530 EQU327527:EQU327530 FAQ327527:FAQ327530 FKM327527:FKM327530 FUI327527:FUI327530 GEE327527:GEE327530 GOA327527:GOA327530 GXW327527:GXW327530 HHS327527:HHS327530 HRO327527:HRO327530 IBK327527:IBK327530 ILG327527:ILG327530 IVC327527:IVC327530 JEY327527:JEY327530 JOU327527:JOU327530 JYQ327527:JYQ327530 KIM327527:KIM327530 KSI327527:KSI327530 LCE327527:LCE327530 LMA327527:LMA327530 LVW327527:LVW327530 MFS327527:MFS327530 MPO327527:MPO327530 MZK327527:MZK327530 NJG327527:NJG327530 NTC327527:NTC327530 OCY327527:OCY327530 OMU327527:OMU327530 OWQ327527:OWQ327530 PGM327527:PGM327530 PQI327527:PQI327530 QAE327527:QAE327530 QKA327527:QKA327530 QTW327527:QTW327530 RDS327527:RDS327530 RNO327527:RNO327530 RXK327527:RXK327530 SHG327527:SHG327530 SRC327527:SRC327530 TAY327527:TAY327530 TKU327527:TKU327530 TUQ327527:TUQ327530 UEM327527:UEM327530 UOI327527:UOI327530 UYE327527:UYE327530 VIA327527:VIA327530 VRW327527:VRW327530 WBS327527:WBS327530 WLO327527:WLO327530 WVK327527:WVK327530 C393063:C393066 IY393063:IY393066 SU393063:SU393066 ACQ393063:ACQ393066 AMM393063:AMM393066 AWI393063:AWI393066 BGE393063:BGE393066 BQA393063:BQA393066 BZW393063:BZW393066 CJS393063:CJS393066 CTO393063:CTO393066 DDK393063:DDK393066 DNG393063:DNG393066 DXC393063:DXC393066 EGY393063:EGY393066 EQU393063:EQU393066 FAQ393063:FAQ393066 FKM393063:FKM393066 FUI393063:FUI393066 GEE393063:GEE393066 GOA393063:GOA393066 GXW393063:GXW393066 HHS393063:HHS393066 HRO393063:HRO393066 IBK393063:IBK393066 ILG393063:ILG393066 IVC393063:IVC393066 JEY393063:JEY393066 JOU393063:JOU393066 JYQ393063:JYQ393066 KIM393063:KIM393066 KSI393063:KSI393066 LCE393063:LCE393066 LMA393063:LMA393066 LVW393063:LVW393066 MFS393063:MFS393066 MPO393063:MPO393066 MZK393063:MZK393066 NJG393063:NJG393066 NTC393063:NTC393066 OCY393063:OCY393066 OMU393063:OMU393066 OWQ393063:OWQ393066 PGM393063:PGM393066 PQI393063:PQI393066 QAE393063:QAE393066 QKA393063:QKA393066 QTW393063:QTW393066 RDS393063:RDS393066 RNO393063:RNO393066 RXK393063:RXK393066 SHG393063:SHG393066 SRC393063:SRC393066 TAY393063:TAY393066 TKU393063:TKU393066 TUQ393063:TUQ393066 UEM393063:UEM393066 UOI393063:UOI393066 UYE393063:UYE393066 VIA393063:VIA393066 VRW393063:VRW393066 WBS393063:WBS393066 WLO393063:WLO393066 WVK393063:WVK393066 C458599:C458602 IY458599:IY458602 SU458599:SU458602 ACQ458599:ACQ458602 AMM458599:AMM458602 AWI458599:AWI458602 BGE458599:BGE458602 BQA458599:BQA458602 BZW458599:BZW458602 CJS458599:CJS458602 CTO458599:CTO458602 DDK458599:DDK458602 DNG458599:DNG458602 DXC458599:DXC458602 EGY458599:EGY458602 EQU458599:EQU458602 FAQ458599:FAQ458602 FKM458599:FKM458602 FUI458599:FUI458602 GEE458599:GEE458602 GOA458599:GOA458602 GXW458599:GXW458602 HHS458599:HHS458602 HRO458599:HRO458602 IBK458599:IBK458602 ILG458599:ILG458602 IVC458599:IVC458602 JEY458599:JEY458602 JOU458599:JOU458602 JYQ458599:JYQ458602 KIM458599:KIM458602 KSI458599:KSI458602 LCE458599:LCE458602 LMA458599:LMA458602 LVW458599:LVW458602 MFS458599:MFS458602 MPO458599:MPO458602 MZK458599:MZK458602 NJG458599:NJG458602 NTC458599:NTC458602 OCY458599:OCY458602 OMU458599:OMU458602 OWQ458599:OWQ458602 PGM458599:PGM458602 PQI458599:PQI458602 QAE458599:QAE458602 QKA458599:QKA458602 QTW458599:QTW458602 RDS458599:RDS458602 RNO458599:RNO458602 RXK458599:RXK458602 SHG458599:SHG458602 SRC458599:SRC458602 TAY458599:TAY458602 TKU458599:TKU458602 TUQ458599:TUQ458602 UEM458599:UEM458602 UOI458599:UOI458602 UYE458599:UYE458602 VIA458599:VIA458602 VRW458599:VRW458602 WBS458599:WBS458602 WLO458599:WLO458602 WVK458599:WVK458602 C524135:C524138 IY524135:IY524138 SU524135:SU524138 ACQ524135:ACQ524138 AMM524135:AMM524138 AWI524135:AWI524138 BGE524135:BGE524138 BQA524135:BQA524138 BZW524135:BZW524138 CJS524135:CJS524138 CTO524135:CTO524138 DDK524135:DDK524138 DNG524135:DNG524138 DXC524135:DXC524138 EGY524135:EGY524138 EQU524135:EQU524138 FAQ524135:FAQ524138 FKM524135:FKM524138 FUI524135:FUI524138 GEE524135:GEE524138 GOA524135:GOA524138 GXW524135:GXW524138 HHS524135:HHS524138 HRO524135:HRO524138 IBK524135:IBK524138 ILG524135:ILG524138 IVC524135:IVC524138 JEY524135:JEY524138 JOU524135:JOU524138 JYQ524135:JYQ524138 KIM524135:KIM524138 KSI524135:KSI524138 LCE524135:LCE524138 LMA524135:LMA524138 LVW524135:LVW524138 MFS524135:MFS524138 MPO524135:MPO524138 MZK524135:MZK524138 NJG524135:NJG524138 NTC524135:NTC524138 OCY524135:OCY524138 OMU524135:OMU524138 OWQ524135:OWQ524138 PGM524135:PGM524138 PQI524135:PQI524138 QAE524135:QAE524138 QKA524135:QKA524138 QTW524135:QTW524138 RDS524135:RDS524138 RNO524135:RNO524138 RXK524135:RXK524138 SHG524135:SHG524138 SRC524135:SRC524138 TAY524135:TAY524138 TKU524135:TKU524138 TUQ524135:TUQ524138 UEM524135:UEM524138 UOI524135:UOI524138 UYE524135:UYE524138 VIA524135:VIA524138 VRW524135:VRW524138 WBS524135:WBS524138 WLO524135:WLO524138 WVK524135:WVK524138 C589671:C589674 IY589671:IY589674 SU589671:SU589674 ACQ589671:ACQ589674 AMM589671:AMM589674 AWI589671:AWI589674 BGE589671:BGE589674 BQA589671:BQA589674 BZW589671:BZW589674 CJS589671:CJS589674 CTO589671:CTO589674 DDK589671:DDK589674 DNG589671:DNG589674 DXC589671:DXC589674 EGY589671:EGY589674 EQU589671:EQU589674 FAQ589671:FAQ589674 FKM589671:FKM589674 FUI589671:FUI589674 GEE589671:GEE589674 GOA589671:GOA589674 GXW589671:GXW589674 HHS589671:HHS589674 HRO589671:HRO589674 IBK589671:IBK589674 ILG589671:ILG589674 IVC589671:IVC589674 JEY589671:JEY589674 JOU589671:JOU589674 JYQ589671:JYQ589674 KIM589671:KIM589674 KSI589671:KSI589674 LCE589671:LCE589674 LMA589671:LMA589674 LVW589671:LVW589674 MFS589671:MFS589674 MPO589671:MPO589674 MZK589671:MZK589674 NJG589671:NJG589674 NTC589671:NTC589674 OCY589671:OCY589674 OMU589671:OMU589674 OWQ589671:OWQ589674 PGM589671:PGM589674 PQI589671:PQI589674 QAE589671:QAE589674 QKA589671:QKA589674 QTW589671:QTW589674 RDS589671:RDS589674 RNO589671:RNO589674 RXK589671:RXK589674 SHG589671:SHG589674 SRC589671:SRC589674 TAY589671:TAY589674 TKU589671:TKU589674 TUQ589671:TUQ589674 UEM589671:UEM589674 UOI589671:UOI589674 UYE589671:UYE589674 VIA589671:VIA589674 VRW589671:VRW589674 WBS589671:WBS589674 WLO589671:WLO589674 WVK589671:WVK589674 C655207:C655210 IY655207:IY655210 SU655207:SU655210 ACQ655207:ACQ655210 AMM655207:AMM655210 AWI655207:AWI655210 BGE655207:BGE655210 BQA655207:BQA655210 BZW655207:BZW655210 CJS655207:CJS655210 CTO655207:CTO655210 DDK655207:DDK655210 DNG655207:DNG655210 DXC655207:DXC655210 EGY655207:EGY655210 EQU655207:EQU655210 FAQ655207:FAQ655210 FKM655207:FKM655210 FUI655207:FUI655210 GEE655207:GEE655210 GOA655207:GOA655210 GXW655207:GXW655210 HHS655207:HHS655210 HRO655207:HRO655210 IBK655207:IBK655210 ILG655207:ILG655210 IVC655207:IVC655210 JEY655207:JEY655210 JOU655207:JOU655210 JYQ655207:JYQ655210 KIM655207:KIM655210 KSI655207:KSI655210 LCE655207:LCE655210 LMA655207:LMA655210 LVW655207:LVW655210 MFS655207:MFS655210 MPO655207:MPO655210 MZK655207:MZK655210 NJG655207:NJG655210 NTC655207:NTC655210 OCY655207:OCY655210 OMU655207:OMU655210 OWQ655207:OWQ655210 PGM655207:PGM655210 PQI655207:PQI655210 QAE655207:QAE655210 QKA655207:QKA655210 QTW655207:QTW655210 RDS655207:RDS655210 RNO655207:RNO655210 RXK655207:RXK655210 SHG655207:SHG655210 SRC655207:SRC655210 TAY655207:TAY655210 TKU655207:TKU655210 TUQ655207:TUQ655210 UEM655207:UEM655210 UOI655207:UOI655210 UYE655207:UYE655210 VIA655207:VIA655210 VRW655207:VRW655210 WBS655207:WBS655210 WLO655207:WLO655210 WVK655207:WVK655210 C720743:C720746 IY720743:IY720746 SU720743:SU720746 ACQ720743:ACQ720746 AMM720743:AMM720746 AWI720743:AWI720746 BGE720743:BGE720746 BQA720743:BQA720746 BZW720743:BZW720746 CJS720743:CJS720746 CTO720743:CTO720746 DDK720743:DDK720746 DNG720743:DNG720746 DXC720743:DXC720746 EGY720743:EGY720746 EQU720743:EQU720746 FAQ720743:FAQ720746 FKM720743:FKM720746 FUI720743:FUI720746 GEE720743:GEE720746 GOA720743:GOA720746 GXW720743:GXW720746 HHS720743:HHS720746 HRO720743:HRO720746 IBK720743:IBK720746 ILG720743:ILG720746 IVC720743:IVC720746 JEY720743:JEY720746 JOU720743:JOU720746 JYQ720743:JYQ720746 KIM720743:KIM720746 KSI720743:KSI720746 LCE720743:LCE720746 LMA720743:LMA720746 LVW720743:LVW720746 MFS720743:MFS720746 MPO720743:MPO720746 MZK720743:MZK720746 NJG720743:NJG720746 NTC720743:NTC720746 OCY720743:OCY720746 OMU720743:OMU720746 OWQ720743:OWQ720746 PGM720743:PGM720746 PQI720743:PQI720746 QAE720743:QAE720746 QKA720743:QKA720746 QTW720743:QTW720746 RDS720743:RDS720746 RNO720743:RNO720746 RXK720743:RXK720746 SHG720743:SHG720746 SRC720743:SRC720746 TAY720743:TAY720746 TKU720743:TKU720746 TUQ720743:TUQ720746 UEM720743:UEM720746 UOI720743:UOI720746 UYE720743:UYE720746 VIA720743:VIA720746 VRW720743:VRW720746 WBS720743:WBS720746 WLO720743:WLO720746 WVK720743:WVK720746 C786279:C786282 IY786279:IY786282 SU786279:SU786282 ACQ786279:ACQ786282 AMM786279:AMM786282 AWI786279:AWI786282 BGE786279:BGE786282 BQA786279:BQA786282 BZW786279:BZW786282 CJS786279:CJS786282 CTO786279:CTO786282 DDK786279:DDK786282 DNG786279:DNG786282 DXC786279:DXC786282 EGY786279:EGY786282 EQU786279:EQU786282 FAQ786279:FAQ786282 FKM786279:FKM786282 FUI786279:FUI786282 GEE786279:GEE786282 GOA786279:GOA786282 GXW786279:GXW786282 HHS786279:HHS786282 HRO786279:HRO786282 IBK786279:IBK786282 ILG786279:ILG786282 IVC786279:IVC786282 JEY786279:JEY786282 JOU786279:JOU786282 JYQ786279:JYQ786282 KIM786279:KIM786282 KSI786279:KSI786282 LCE786279:LCE786282 LMA786279:LMA786282 LVW786279:LVW786282 MFS786279:MFS786282 MPO786279:MPO786282 MZK786279:MZK786282 NJG786279:NJG786282 NTC786279:NTC786282 OCY786279:OCY786282 OMU786279:OMU786282 OWQ786279:OWQ786282 PGM786279:PGM786282 PQI786279:PQI786282 QAE786279:QAE786282 QKA786279:QKA786282 QTW786279:QTW786282 RDS786279:RDS786282 RNO786279:RNO786282 RXK786279:RXK786282 SHG786279:SHG786282 SRC786279:SRC786282 TAY786279:TAY786282 TKU786279:TKU786282 TUQ786279:TUQ786282 UEM786279:UEM786282 UOI786279:UOI786282 UYE786279:UYE786282 VIA786279:VIA786282 VRW786279:VRW786282 WBS786279:WBS786282 WLO786279:WLO786282 WVK786279:WVK786282 C851815:C851818 IY851815:IY851818 SU851815:SU851818 ACQ851815:ACQ851818 AMM851815:AMM851818 AWI851815:AWI851818 BGE851815:BGE851818 BQA851815:BQA851818 BZW851815:BZW851818 CJS851815:CJS851818 CTO851815:CTO851818 DDK851815:DDK851818 DNG851815:DNG851818 DXC851815:DXC851818 EGY851815:EGY851818 EQU851815:EQU851818 FAQ851815:FAQ851818 FKM851815:FKM851818 FUI851815:FUI851818 GEE851815:GEE851818 GOA851815:GOA851818 GXW851815:GXW851818 HHS851815:HHS851818 HRO851815:HRO851818 IBK851815:IBK851818 ILG851815:ILG851818 IVC851815:IVC851818 JEY851815:JEY851818 JOU851815:JOU851818 JYQ851815:JYQ851818 KIM851815:KIM851818 KSI851815:KSI851818 LCE851815:LCE851818 LMA851815:LMA851818 LVW851815:LVW851818 MFS851815:MFS851818 MPO851815:MPO851818 MZK851815:MZK851818 NJG851815:NJG851818 NTC851815:NTC851818 OCY851815:OCY851818 OMU851815:OMU851818 OWQ851815:OWQ851818 PGM851815:PGM851818 PQI851815:PQI851818 QAE851815:QAE851818 QKA851815:QKA851818 QTW851815:QTW851818 RDS851815:RDS851818 RNO851815:RNO851818 RXK851815:RXK851818 SHG851815:SHG851818 SRC851815:SRC851818 TAY851815:TAY851818 TKU851815:TKU851818 TUQ851815:TUQ851818 UEM851815:UEM851818 UOI851815:UOI851818 UYE851815:UYE851818 VIA851815:VIA851818 VRW851815:VRW851818 WBS851815:WBS851818 WLO851815:WLO851818 WVK851815:WVK851818 C917351:C917354 IY917351:IY917354 SU917351:SU917354 ACQ917351:ACQ917354 AMM917351:AMM917354 AWI917351:AWI917354 BGE917351:BGE917354 BQA917351:BQA917354 BZW917351:BZW917354 CJS917351:CJS917354 CTO917351:CTO917354 DDK917351:DDK917354 DNG917351:DNG917354 DXC917351:DXC917354 EGY917351:EGY917354 EQU917351:EQU917354 FAQ917351:FAQ917354 FKM917351:FKM917354 FUI917351:FUI917354 GEE917351:GEE917354 GOA917351:GOA917354 GXW917351:GXW917354 HHS917351:HHS917354 HRO917351:HRO917354 IBK917351:IBK917354 ILG917351:ILG917354 IVC917351:IVC917354 JEY917351:JEY917354 JOU917351:JOU917354 JYQ917351:JYQ917354 KIM917351:KIM917354 KSI917351:KSI917354 LCE917351:LCE917354 LMA917351:LMA917354 LVW917351:LVW917354 MFS917351:MFS917354 MPO917351:MPO917354 MZK917351:MZK917354 NJG917351:NJG917354 NTC917351:NTC917354 OCY917351:OCY917354 OMU917351:OMU917354 OWQ917351:OWQ917354 PGM917351:PGM917354 PQI917351:PQI917354 QAE917351:QAE917354 QKA917351:QKA917354 QTW917351:QTW917354 RDS917351:RDS917354 RNO917351:RNO917354 RXK917351:RXK917354 SHG917351:SHG917354 SRC917351:SRC917354 TAY917351:TAY917354 TKU917351:TKU917354 TUQ917351:TUQ917354 UEM917351:UEM917354 UOI917351:UOI917354 UYE917351:UYE917354 VIA917351:VIA917354 VRW917351:VRW917354 WBS917351:WBS917354 WLO917351:WLO917354 WVK917351:WVK917354 C982887:C982890 IY982887:IY982890 SU982887:SU982890 ACQ982887:ACQ982890 AMM982887:AMM982890 AWI982887:AWI982890 BGE982887:BGE982890 BQA982887:BQA982890 BZW982887:BZW982890 CJS982887:CJS982890 CTO982887:CTO982890 DDK982887:DDK982890 DNG982887:DNG982890 DXC982887:DXC982890 EGY982887:EGY982890 EQU982887:EQU982890 FAQ982887:FAQ982890 FKM982887:FKM982890 FUI982887:FUI982890 GEE982887:GEE982890 GOA982887:GOA982890 GXW982887:GXW982890 HHS982887:HHS982890 HRO982887:HRO982890 IBK982887:IBK982890 ILG982887:ILG982890 IVC982887:IVC982890 JEY982887:JEY982890 JOU982887:JOU982890 JYQ982887:JYQ982890 KIM982887:KIM982890 KSI982887:KSI982890 LCE982887:LCE982890 LMA982887:LMA982890 LVW982887:LVW982890 MFS982887:MFS982890 MPO982887:MPO982890 MZK982887:MZK982890 NJG982887:NJG982890 NTC982887:NTC982890 OCY982887:OCY982890 OMU982887:OMU982890 OWQ982887:OWQ982890 PGM982887:PGM982890 PQI982887:PQI982890 QAE982887:QAE982890 QKA982887:QKA982890 QTW982887:QTW982890 RDS982887:RDS982890 RNO982887:RNO982890 RXK982887:RXK982890 SHG982887:SHG982890 SRC982887:SRC982890 TAY982887:TAY982890 TKU982887:TKU982890 TUQ982887:TUQ982890 UEM982887:UEM982890 UOI982887:UOI982890 UYE982887:UYE982890 VIA982887:VIA982890 VRW982887:VRW982890 WBS982887:WBS982890 WLO982887:WLO982890 WLO36:WLO222 WBS36:WBS222 VRW36:VRW222 VIA36:VIA222 UYE36:UYE222 UOI36:UOI222 UEM36:UEM222 TUQ36:TUQ222 TKU36:TKU222 TAY36:TAY222 SRC36:SRC222 SHG36:SHG222 RXK36:RXK222 RNO36:RNO222 RDS36:RDS222 QTW36:QTW222 QKA36:QKA222 QAE36:QAE222 PQI36:PQI222 PGM36:PGM222 OWQ36:OWQ222 OMU36:OMU222 OCY36:OCY222 NTC36:NTC222 NJG36:NJG222 MZK36:MZK222 MPO36:MPO222 MFS36:MFS222 LVW36:LVW222 LMA36:LMA222 LCE36:LCE222 KSI36:KSI222 KIM36:KIM222 JYQ36:JYQ222 JOU36:JOU222 JEY36:JEY222 IVC36:IVC222 ILG36:ILG222 IBK36:IBK222 HRO36:HRO222 HHS36:HHS222 GXW36:GXW222 GOA36:GOA222 GEE36:GEE222 FUI36:FUI222 FKM36:FKM222 FAQ36:FAQ222 EQU36:EQU222 EGY36:EGY222 DXC36:DXC222 DNG36:DNG222 DDK36:DDK222 CTO36:CTO222 CJS36:CJS222 BZW36:BZW222 BQA36:BQA222 BGE36:BGE222 AWI36:AWI222 AMM36:AMM222 ACQ36:ACQ222 SU36:SU222 IY36:IY222 WVK36:WVK222" xr:uid="{00000000-0002-0000-0100-000001000000}">
      <formula1>Группа</formula1>
    </dataValidation>
    <dataValidation type="list" allowBlank="1" showInputMessage="1" showErrorMessage="1" sqref="C36:C119" xr:uid="{00000000-0002-0000-0100-000002000000}">
      <formula1>Матрицы</formula1>
    </dataValidation>
  </dataValidations>
  <pageMargins left="0.31496062992125984" right="0.31496062992125984" top="0.35433070866141736" bottom="0.35433070866141736" header="0" footer="0"/>
  <pageSetup paperSize="9" scale="33" orientation="portrait" r:id="rId1"/>
  <headerFooter>
    <oddFooter>&amp;R&amp;"Verdana,обычный"&amp;10ОДО "КомПродСервис" стр. &amp;P</oddFooter>
  </headerFooter>
  <rowBreaks count="1" manualBreakCount="1">
    <brk id="34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Drop Down 1">
              <controlPr defaultSize="0" autoLine="0" autoPict="0">
                <anchor moveWithCells="1">
                  <from>
                    <xdr:col>2</xdr:col>
                    <xdr:colOff>619125</xdr:colOff>
                    <xdr:row>229</xdr:row>
                    <xdr:rowOff>152400</xdr:rowOff>
                  </from>
                  <to>
                    <xdr:col>3</xdr:col>
                    <xdr:colOff>600075</xdr:colOff>
                    <xdr:row>231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Продоскрин_Хлорамфеникол</vt:lpstr>
      <vt:lpstr>Контроль правильности</vt:lpstr>
      <vt:lpstr>'Контроль правильности'!Группа</vt:lpstr>
      <vt:lpstr>Продоскрин_Хлорамфеникол!Группа</vt:lpstr>
      <vt:lpstr>'Контроль правильности'!Матрицы</vt:lpstr>
      <vt:lpstr>Продоскрин_Хлорамфеникол!Матрицы</vt:lpstr>
      <vt:lpstr>'Контроль правильности'!Область_печати</vt:lpstr>
      <vt:lpstr>'Контроль правильности'!Продукт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Ткачев Сергей</dc:creator>
  <cp:lastModifiedBy>Юлия Драгун</cp:lastModifiedBy>
  <cp:lastPrinted>2021-03-24T07:55:57Z</cp:lastPrinted>
  <dcterms:created xsi:type="dcterms:W3CDTF">2020-02-03T10:00:36Z</dcterms:created>
  <dcterms:modified xsi:type="dcterms:W3CDTF">2024-12-12T11:32:34Z</dcterms:modified>
</cp:coreProperties>
</file>