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Z:\Производство\Мультискрин ИФА\Мультискрин А1\"/>
    </mc:Choice>
  </mc:AlternateContent>
  <xr:revisionPtr revIDLastSave="0" documentId="8_{4ECE479A-FFF4-41A5-BFBC-870C7D2B081E}" xr6:coauthVersionLast="38" xr6:coauthVersionMax="38" xr10:uidLastSave="{00000000-0000-0000-0000-000000000000}"/>
  <bookViews>
    <workbookView xWindow="0" yWindow="0" windowWidth="28800" windowHeight="11625" tabRatio="500" xr2:uid="{00000000-000D-0000-FFFF-FFFF00000000}"/>
  </bookViews>
  <sheets>
    <sheet name="Расчет" sheetId="2" r:id="rId1"/>
  </sheets>
  <calcPr calcId="179021"/>
  <extLst>
    <ext uri="smNativeData">
      <pm:revision xmlns:pm="smNativeData" day="1614766637" val="982" rev="124" revOS="4" revMin="124" revMax="0"/>
      <pm:docPrefs xmlns:pm="smNativeData" id="1614766637" fixedDigits="0" showNotice="1" showFrameBounds="1" autoChart="1" recalcOnPrint="1" recalcOnCopy="1" finalRounding="1" compatTextArt="1" tab="567" useDefinedPrintRange="1" printArea="currentSheet"/>
      <pm:compatibility xmlns:pm="smNativeData" id="1614766637" overlapCells="1"/>
      <pm:defCurrency xmlns:pm="smNativeData" id="1614766637"/>
    </ext>
  </extLst>
</workbook>
</file>

<file path=xl/calcChain.xml><?xml version="1.0" encoding="utf-8"?>
<calcChain xmlns="http://schemas.openxmlformats.org/spreadsheetml/2006/main">
  <c r="G26" i="2" l="1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F46" i="2"/>
  <c r="F48" i="2"/>
  <c r="F50" i="2"/>
  <c r="F52" i="2"/>
  <c r="F54" i="2"/>
  <c r="F56" i="2"/>
  <c r="F58" i="2"/>
  <c r="F60" i="2"/>
  <c r="F62" i="2"/>
  <c r="F26" i="2"/>
  <c r="F28" i="2"/>
  <c r="F30" i="2"/>
  <c r="F32" i="2"/>
  <c r="F34" i="2"/>
  <c r="F36" i="2"/>
  <c r="F38" i="2"/>
  <c r="F40" i="2"/>
  <c r="F42" i="2"/>
  <c r="F44" i="2"/>
  <c r="G24" i="2"/>
  <c r="D23" i="2" l="1"/>
  <c r="D22" i="2"/>
  <c r="F17" i="2" l="1"/>
  <c r="I62" i="2" l="1"/>
  <c r="E62" i="2"/>
  <c r="I60" i="2"/>
  <c r="E60" i="2"/>
  <c r="I58" i="2"/>
  <c r="E58" i="2"/>
  <c r="I56" i="2"/>
  <c r="E56" i="2"/>
  <c r="I54" i="2"/>
  <c r="E54" i="2"/>
  <c r="I52" i="2"/>
  <c r="E52" i="2"/>
  <c r="I50" i="2"/>
  <c r="E50" i="2"/>
  <c r="I48" i="2"/>
  <c r="E48" i="2"/>
  <c r="I46" i="2"/>
  <c r="E46" i="2"/>
  <c r="I44" i="2"/>
  <c r="E44" i="2"/>
  <c r="I42" i="2"/>
  <c r="E42" i="2"/>
  <c r="I40" i="2"/>
  <c r="E40" i="2"/>
  <c r="I38" i="2"/>
  <c r="E38" i="2"/>
  <c r="I36" i="2"/>
  <c r="E36" i="2"/>
  <c r="I34" i="2"/>
  <c r="E34" i="2"/>
  <c r="I32" i="2"/>
  <c r="E32" i="2"/>
  <c r="I30" i="2"/>
  <c r="E30" i="2"/>
  <c r="I28" i="2"/>
  <c r="E28" i="2"/>
  <c r="I26" i="2"/>
  <c r="E26" i="2"/>
  <c r="I24" i="2"/>
  <c r="E24" i="2"/>
  <c r="G17" i="2"/>
  <c r="G16" i="2"/>
  <c r="F16" i="2"/>
  <c r="G15" i="2"/>
  <c r="F15" i="2"/>
  <c r="G14" i="2"/>
  <c r="F14" i="2"/>
  <c r="G13" i="2"/>
  <c r="F13" i="2"/>
  <c r="G12" i="2"/>
  <c r="F12" i="2"/>
  <c r="M12" i="2" l="1"/>
  <c r="O13" i="2"/>
  <c r="M15" i="2"/>
  <c r="N15" i="2"/>
  <c r="O15" i="2"/>
  <c r="N14" i="2"/>
  <c r="J62" i="2"/>
  <c r="O14" i="2"/>
  <c r="E22" i="2"/>
  <c r="O12" i="2"/>
  <c r="N12" i="2"/>
  <c r="M13" i="2"/>
  <c r="N13" i="2"/>
  <c r="M14" i="2"/>
  <c r="F22" i="2"/>
  <c r="F24" i="2"/>
  <c r="J28" i="2"/>
  <c r="J26" i="2" l="1"/>
  <c r="J24" i="2"/>
  <c r="J36" i="2"/>
  <c r="J42" i="2"/>
  <c r="J56" i="2"/>
  <c r="J38" i="2"/>
  <c r="J50" i="2"/>
  <c r="J44" i="2"/>
  <c r="J30" i="2"/>
  <c r="J58" i="2"/>
  <c r="J60" i="2"/>
  <c r="J32" i="2"/>
  <c r="J52" i="2"/>
  <c r="J54" i="2"/>
  <c r="J46" i="2"/>
  <c r="J48" i="2"/>
  <c r="J40" i="2"/>
  <c r="J34" i="2"/>
</calcChain>
</file>

<file path=xl/sharedStrings.xml><?xml version="1.0" encoding="utf-8"?>
<sst xmlns="http://schemas.openxmlformats.org/spreadsheetml/2006/main" count="61" uniqueCount="42">
  <si>
    <t>Данные об анализе</t>
  </si>
  <si>
    <t>Исполнитель</t>
  </si>
  <si>
    <t>Дата:</t>
  </si>
  <si>
    <t>№ партии</t>
  </si>
  <si>
    <t>Градуировочный раствор</t>
  </si>
  <si>
    <r>
      <t>Оптическая плотность B</t>
    </r>
    <r>
      <rPr>
        <b/>
        <vertAlign val="subscript"/>
        <sz val="11"/>
        <rFont val="Arial"/>
        <family val="2"/>
        <charset val="204"/>
      </rPr>
      <t>i</t>
    </r>
  </si>
  <si>
    <t>К.В.</t>
  </si>
  <si>
    <t>Slope</t>
  </si>
  <si>
    <t>Intersept</t>
  </si>
  <si>
    <t>R^2</t>
  </si>
  <si>
    <t>Холостая проба</t>
  </si>
  <si>
    <t>нг/мл</t>
  </si>
  <si>
    <r>
      <t>С</t>
    </r>
    <r>
      <rPr>
        <b/>
        <vertAlign val="subscript"/>
        <sz val="11"/>
        <rFont val="Arial"/>
        <family val="2"/>
        <charset val="204"/>
      </rPr>
      <t>1</t>
    </r>
  </si>
  <si>
    <r>
      <t>С</t>
    </r>
    <r>
      <rPr>
        <b/>
        <vertAlign val="subscript"/>
        <sz val="11"/>
        <rFont val="Arial"/>
        <family val="2"/>
        <charset val="204"/>
      </rPr>
      <t>2</t>
    </r>
  </si>
  <si>
    <r>
      <t>С</t>
    </r>
    <r>
      <rPr>
        <b/>
        <vertAlign val="subscript"/>
        <sz val="11"/>
        <rFont val="Arial"/>
        <family val="2"/>
        <charset val="204"/>
      </rPr>
      <t>3</t>
    </r>
  </si>
  <si>
    <r>
      <t>С</t>
    </r>
    <r>
      <rPr>
        <b/>
        <vertAlign val="subscript"/>
        <sz val="11"/>
        <rFont val="Arial"/>
        <family val="2"/>
        <charset val="204"/>
      </rPr>
      <t>4</t>
    </r>
  </si>
  <si>
    <r>
      <t>С</t>
    </r>
    <r>
      <rPr>
        <b/>
        <vertAlign val="subscript"/>
        <sz val="11"/>
        <rFont val="Arial"/>
        <family val="2"/>
        <charset val="204"/>
      </rPr>
      <t>5</t>
    </r>
  </si>
  <si>
    <t>№</t>
  </si>
  <si>
    <t>Наименование образца</t>
  </si>
  <si>
    <r>
      <t>B</t>
    </r>
    <r>
      <rPr>
        <b/>
        <vertAlign val="subscript"/>
        <sz val="11"/>
        <rFont val="Arial"/>
        <family val="2"/>
        <charset val="204"/>
      </rPr>
      <t>i</t>
    </r>
  </si>
  <si>
    <t>Фактор разведения</t>
  </si>
  <si>
    <r>
      <t>C</t>
    </r>
    <r>
      <rPr>
        <b/>
        <vertAlign val="subscript"/>
        <sz val="11"/>
        <rFont val="Arial"/>
        <family val="2"/>
        <charset val="204"/>
      </rPr>
      <t>p</t>
    </r>
    <r>
      <rPr>
        <b/>
        <vertAlign val="superscript"/>
        <sz val="11"/>
        <rFont val="Arial"/>
        <family val="2"/>
        <charset val="204"/>
      </rPr>
      <t>, мг/мл</t>
    </r>
  </si>
  <si>
    <r>
      <t>B</t>
    </r>
    <r>
      <rPr>
        <vertAlign val="subscript"/>
        <sz val="11"/>
        <rFont val="Arial"/>
        <family val="2"/>
        <charset val="204"/>
      </rPr>
      <t>1</t>
    </r>
    <r>
      <rPr>
        <sz val="11"/>
        <rFont val="Arial"/>
        <family val="2"/>
        <charset val="204"/>
      </rPr>
      <t>-B</t>
    </r>
    <r>
      <rPr>
        <vertAlign val="subscript"/>
        <sz val="11"/>
        <rFont val="Arial"/>
        <family val="2"/>
        <charset val="204"/>
      </rPr>
      <t>2</t>
    </r>
  </si>
  <si>
    <r>
      <t>B</t>
    </r>
    <r>
      <rPr>
        <vertAlign val="subscript"/>
        <sz val="11"/>
        <rFont val="Arial"/>
        <family val="2"/>
        <charset val="204"/>
      </rPr>
      <t>2</t>
    </r>
    <r>
      <rPr>
        <sz val="11"/>
        <rFont val="Arial"/>
        <family val="2"/>
        <charset val="204"/>
      </rPr>
      <t>-B</t>
    </r>
    <r>
      <rPr>
        <vertAlign val="subscript"/>
        <sz val="11"/>
        <rFont val="Arial"/>
        <family val="2"/>
        <charset val="204"/>
      </rPr>
      <t>3</t>
    </r>
  </si>
  <si>
    <r>
      <t>B</t>
    </r>
    <r>
      <rPr>
        <vertAlign val="subscript"/>
        <sz val="11"/>
        <rFont val="Arial"/>
        <family val="2"/>
        <charset val="204"/>
      </rPr>
      <t>3</t>
    </r>
    <r>
      <rPr>
        <sz val="11"/>
        <rFont val="Arial"/>
        <family val="2"/>
        <charset val="204"/>
      </rPr>
      <t>-B</t>
    </r>
    <r>
      <rPr>
        <vertAlign val="subscript"/>
        <sz val="11"/>
        <rFont val="Arial"/>
        <family val="2"/>
        <charset val="204"/>
      </rPr>
      <t>4</t>
    </r>
  </si>
  <si>
    <r>
      <t>B</t>
    </r>
    <r>
      <rPr>
        <vertAlign val="subscript"/>
        <sz val="11"/>
        <rFont val="Arial"/>
        <family val="2"/>
        <charset val="204"/>
      </rPr>
      <t>4</t>
    </r>
    <r>
      <rPr>
        <sz val="11"/>
        <rFont val="Arial"/>
        <family val="2"/>
        <charset val="204"/>
      </rPr>
      <t>-B</t>
    </r>
    <r>
      <rPr>
        <vertAlign val="subscript"/>
        <sz val="11"/>
        <rFont val="Arial"/>
        <family val="2"/>
        <charset val="204"/>
      </rPr>
      <t>5</t>
    </r>
  </si>
  <si>
    <r>
      <t>C</t>
    </r>
    <r>
      <rPr>
        <b/>
        <vertAlign val="subscript"/>
        <sz val="11"/>
        <rFont val="Arial"/>
        <family val="2"/>
        <charset val="204"/>
      </rPr>
      <t>p</t>
    </r>
    <r>
      <rPr>
        <b/>
        <sz val="11"/>
        <rFont val="Arial"/>
        <family val="2"/>
        <charset val="204"/>
      </rPr>
      <t>, мг/мл</t>
    </r>
  </si>
  <si>
    <r>
      <t>B</t>
    </r>
    <r>
      <rPr>
        <b/>
        <vertAlign val="subscript"/>
        <sz val="11"/>
        <rFont val="Arial"/>
        <family val="2"/>
        <charset val="204"/>
      </rPr>
      <t>i</t>
    </r>
    <r>
      <rPr>
        <b/>
        <sz val="11"/>
        <rFont val="Arial"/>
        <family val="2"/>
        <charset val="204"/>
      </rPr>
      <t>-B</t>
    </r>
    <r>
      <rPr>
        <b/>
        <vertAlign val="subscript"/>
        <sz val="11"/>
        <rFont val="Arial"/>
        <family val="2"/>
        <charset val="204"/>
      </rPr>
      <t>0</t>
    </r>
  </si>
  <si>
    <r>
      <t>B</t>
    </r>
    <r>
      <rPr>
        <b/>
        <vertAlign val="subscript"/>
        <sz val="11"/>
        <color rgb="FF000000"/>
        <rFont val="Arial"/>
        <family val="2"/>
        <charset val="204"/>
      </rPr>
      <t>i</t>
    </r>
    <r>
      <rPr>
        <b/>
        <sz val="11"/>
        <color rgb="FF000000"/>
        <rFont val="Arial"/>
        <family val="2"/>
        <charset val="204"/>
      </rPr>
      <t>-B</t>
    </r>
    <r>
      <rPr>
        <b/>
        <vertAlign val="subscript"/>
        <sz val="11"/>
        <color rgb="FF000000"/>
        <rFont val="Arial"/>
        <family val="2"/>
        <charset val="204"/>
      </rPr>
      <t>0</t>
    </r>
  </si>
  <si>
    <t>КП 1</t>
  </si>
  <si>
    <t>КП1</t>
  </si>
  <si>
    <t>КП2</t>
  </si>
  <si>
    <t>молоко танк обезж</t>
  </si>
  <si>
    <t>молоко паст. А2</t>
  </si>
  <si>
    <t>молоко танк цельн</t>
  </si>
  <si>
    <t>мол минск. Марка</t>
  </si>
  <si>
    <t>C2</t>
  </si>
  <si>
    <t>C3</t>
  </si>
  <si>
    <t>C4</t>
  </si>
  <si>
    <t>C5</t>
  </si>
  <si>
    <r>
      <t>C</t>
    </r>
    <r>
      <rPr>
        <b/>
        <vertAlign val="subscript"/>
        <sz val="11"/>
        <rFont val="Arial"/>
        <family val="2"/>
        <charset val="204"/>
      </rPr>
      <t>p</t>
    </r>
    <r>
      <rPr>
        <b/>
        <sz val="11"/>
        <rFont val="Arial"/>
        <family val="2"/>
        <charset val="204"/>
      </rPr>
      <t>, нг/мл</t>
    </r>
  </si>
  <si>
    <t>Определение содержания казеина А1
в молоке и молочных продуктах
методом иммуноферментного анализа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</si>
</sst>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vertAlign val="subscript"/>
      <sz val="11"/>
      <color rgb="FF000000"/>
      <name val="Arial"/>
      <family val="2"/>
      <charset val="204"/>
    </font>
    <font>
      <b/>
      <vertAlign val="subscript"/>
      <sz val="11"/>
      <name val="Arial"/>
      <family val="2"/>
      <charset val="204"/>
    </font>
    <font>
      <b/>
      <vertAlign val="superscript"/>
      <sz val="11"/>
      <name val="Arial"/>
      <family val="2"/>
      <charset val="204"/>
    </font>
    <font>
      <vertAlign val="subscript"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128">
    <xf numFmtId="0" fontId="0" fillId="0" borderId="0" xfId="0"/>
    <xf numFmtId="164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vertical="center" wrapText="1"/>
      <protection locked="0" hidden="1"/>
    </xf>
    <xf numFmtId="0" fontId="2" fillId="0" borderId="0" xfId="0" applyFont="1" applyAlignment="1" applyProtection="1">
      <alignment vertical="center" wrapText="1"/>
      <protection locked="0" hidden="1"/>
    </xf>
    <xf numFmtId="164" fontId="2" fillId="4" borderId="5" xfId="0" applyNumberFormat="1" applyFont="1" applyFill="1" applyBorder="1" applyAlignment="1" applyProtection="1">
      <alignment horizontal="center"/>
      <protection locked="0" hidden="1"/>
    </xf>
    <xf numFmtId="10" fontId="2" fillId="0" borderId="0" xfId="0" applyNumberFormat="1" applyFont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2" fontId="3" fillId="0" borderId="7" xfId="0" applyNumberFormat="1" applyFont="1" applyBorder="1" applyAlignment="1" applyProtection="1">
      <alignment horizontal="right"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2" fontId="3" fillId="0" borderId="0" xfId="0" applyNumberFormat="1" applyFont="1" applyAlignment="1" applyProtection="1">
      <alignment horizontal="right" vertical="center"/>
      <protection hidden="1"/>
    </xf>
    <xf numFmtId="2" fontId="3" fillId="0" borderId="10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0" borderId="0" xfId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1" applyFont="1" applyProtection="1">
      <protection locked="0"/>
    </xf>
    <xf numFmtId="0" fontId="2" fillId="0" borderId="0" xfId="0" applyFont="1" applyProtection="1">
      <protection hidden="1"/>
    </xf>
    <xf numFmtId="164" fontId="2" fillId="4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/>
    <xf numFmtId="0" fontId="3" fillId="0" borderId="18" xfId="0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49" fontId="2" fillId="0" borderId="18" xfId="1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 applyProtection="1">
      <alignment horizontal="center" vertical="center"/>
      <protection hidden="1"/>
    </xf>
    <xf numFmtId="2" fontId="3" fillId="0" borderId="18" xfId="0" applyNumberFormat="1" applyFont="1" applyBorder="1" applyAlignment="1" applyProtection="1">
      <alignment horizontal="right" vertical="center"/>
      <protection hidden="1"/>
    </xf>
    <xf numFmtId="0" fontId="2" fillId="0" borderId="18" xfId="0" applyFont="1" applyBorder="1" applyProtection="1">
      <protection hidden="1"/>
    </xf>
    <xf numFmtId="0" fontId="3" fillId="0" borderId="18" xfId="0" applyFont="1" applyBorder="1" applyAlignment="1" applyProtection="1">
      <alignment vertical="center"/>
      <protection hidden="1"/>
    </xf>
    <xf numFmtId="164" fontId="3" fillId="0" borderId="18" xfId="0" applyNumberFormat="1" applyFont="1" applyBorder="1" applyAlignment="1" applyProtection="1">
      <alignment horizontal="left" vertical="center"/>
      <protection hidden="1"/>
    </xf>
    <xf numFmtId="164" fontId="2" fillId="3" borderId="18" xfId="0" applyNumberFormat="1" applyFont="1" applyFill="1" applyBorder="1" applyAlignment="1" applyProtection="1">
      <alignment horizontal="center" vertical="center"/>
      <protection hidden="1"/>
    </xf>
    <xf numFmtId="10" fontId="2" fillId="0" borderId="18" xfId="0" applyNumberFormat="1" applyFont="1" applyBorder="1" applyAlignment="1" applyProtection="1">
      <alignment horizontal="center" vertical="center"/>
      <protection hidden="1"/>
    </xf>
    <xf numFmtId="164" fontId="2" fillId="2" borderId="18" xfId="0" applyNumberFormat="1" applyFont="1" applyFill="1" applyBorder="1" applyAlignment="1" applyProtection="1">
      <alignment horizontal="center"/>
      <protection locked="0" hidden="1"/>
    </xf>
    <xf numFmtId="164" fontId="2" fillId="3" borderId="18" xfId="0" applyNumberFormat="1" applyFont="1" applyFill="1" applyBorder="1" applyAlignment="1" applyProtection="1">
      <alignment horizontal="center"/>
      <protection locked="0" hidden="1"/>
    </xf>
    <xf numFmtId="0" fontId="3" fillId="0" borderId="19" xfId="0" applyFont="1" applyBorder="1" applyAlignment="1" applyProtection="1">
      <alignment vertical="center"/>
      <protection hidden="1"/>
    </xf>
    <xf numFmtId="2" fontId="3" fillId="0" borderId="12" xfId="0" applyNumberFormat="1" applyFont="1" applyBorder="1" applyAlignment="1" applyProtection="1">
      <alignment horizontal="right" vertical="center"/>
      <protection hidden="1"/>
    </xf>
    <xf numFmtId="164" fontId="2" fillId="4" borderId="15" xfId="0" applyNumberFormat="1" applyFont="1" applyFill="1" applyBorder="1" applyAlignment="1" applyProtection="1">
      <alignment horizontal="center" vertical="center"/>
      <protection locked="0" hidden="1"/>
    </xf>
    <xf numFmtId="164" fontId="2" fillId="4" borderId="4" xfId="0" applyNumberFormat="1" applyFont="1" applyFill="1" applyBorder="1" applyAlignment="1" applyProtection="1">
      <alignment horizontal="center" vertical="center"/>
      <protection locked="0" hidden="1"/>
    </xf>
    <xf numFmtId="2" fontId="3" fillId="0" borderId="20" xfId="0" applyNumberFormat="1" applyFont="1" applyBorder="1" applyAlignment="1" applyProtection="1">
      <alignment horizontal="right" vertical="center"/>
      <protection hidden="1"/>
    </xf>
    <xf numFmtId="0" fontId="2" fillId="0" borderId="18" xfId="0" applyFont="1" applyBorder="1"/>
    <xf numFmtId="0" fontId="3" fillId="0" borderId="0" xfId="0" applyFont="1" applyAlignment="1">
      <alignment horizontal="center"/>
    </xf>
    <xf numFmtId="10" fontId="2" fillId="0" borderId="0" xfId="0" applyNumberFormat="1" applyFont="1"/>
    <xf numFmtId="0" fontId="2" fillId="0" borderId="0" xfId="0" applyFont="1"/>
    <xf numFmtId="49" fontId="2" fillId="0" borderId="18" xfId="1" applyNumberFormat="1" applyFont="1" applyFill="1" applyBorder="1" applyAlignment="1" applyProtection="1">
      <protection locked="0"/>
    </xf>
    <xf numFmtId="9" fontId="2" fillId="0" borderId="0" xfId="0" applyNumberFormat="1" applyFont="1"/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Fill="1" applyBorder="1" applyAlignment="1" applyProtection="1">
      <alignment vertical="center"/>
      <protection hidden="1"/>
    </xf>
    <xf numFmtId="2" fontId="3" fillId="0" borderId="18" xfId="0" applyNumberFormat="1" applyFont="1" applyFill="1" applyBorder="1" applyAlignment="1" applyProtection="1">
      <alignment horizontal="right" vertical="center"/>
      <protection hidden="1"/>
    </xf>
    <xf numFmtId="164" fontId="3" fillId="0" borderId="18" xfId="0" applyNumberFormat="1" applyFont="1" applyFill="1" applyBorder="1" applyAlignment="1" applyProtection="1">
      <alignment horizontal="left" vertical="center"/>
      <protection hidden="1"/>
    </xf>
    <xf numFmtId="164" fontId="2" fillId="0" borderId="18" xfId="0" applyNumberFormat="1" applyFont="1" applyFill="1" applyBorder="1" applyAlignment="1" applyProtection="1">
      <alignment horizontal="center" vertical="center"/>
      <protection locked="0" hidden="1"/>
    </xf>
    <xf numFmtId="164" fontId="2" fillId="0" borderId="18" xfId="0" applyNumberFormat="1" applyFont="1" applyFill="1" applyBorder="1" applyAlignment="1" applyProtection="1">
      <alignment horizontal="center" vertical="center"/>
      <protection hidden="1"/>
    </xf>
    <xf numFmtId="1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2" fontId="2" fillId="0" borderId="0" xfId="0" applyNumberFormat="1" applyFont="1" applyFill="1" applyAlignment="1" applyProtection="1">
      <alignment horizontal="center" vertical="center"/>
      <protection hidden="1"/>
    </xf>
    <xf numFmtId="164" fontId="3" fillId="0" borderId="7" xfId="0" applyNumberFormat="1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10" fontId="2" fillId="0" borderId="33" xfId="0" applyNumberFormat="1" applyFont="1" applyBorder="1" applyAlignment="1" applyProtection="1">
      <alignment horizontal="center" vertical="center"/>
      <protection hidden="1"/>
    </xf>
    <xf numFmtId="9" fontId="2" fillId="0" borderId="18" xfId="2" applyFont="1" applyFill="1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Alignment="1"/>
    <xf numFmtId="0" fontId="2" fillId="7" borderId="0" xfId="0" applyFont="1" applyFill="1" applyAlignment="1">
      <alignment vertical="center"/>
    </xf>
    <xf numFmtId="2" fontId="2" fillId="6" borderId="2" xfId="0" applyNumberFormat="1" applyFont="1" applyFill="1" applyBorder="1" applyAlignment="1" applyProtection="1">
      <alignment horizontal="center" vertical="center"/>
      <protection hidden="1"/>
    </xf>
    <xf numFmtId="2" fontId="2" fillId="6" borderId="3" xfId="0" applyNumberFormat="1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locked="0" hidden="1"/>
    </xf>
    <xf numFmtId="10" fontId="2" fillId="0" borderId="21" xfId="0" applyNumberFormat="1" applyFont="1" applyFill="1" applyBorder="1" applyAlignment="1" applyProtection="1">
      <alignment horizontal="center" vertical="center"/>
      <protection hidden="1"/>
    </xf>
    <xf numFmtId="164" fontId="3" fillId="0" borderId="20" xfId="0" applyNumberFormat="1" applyFont="1" applyBorder="1" applyAlignment="1" applyProtection="1">
      <alignment horizontal="left" vertical="center"/>
      <protection hidden="1"/>
    </xf>
    <xf numFmtId="164" fontId="2" fillId="0" borderId="34" xfId="0" applyNumberFormat="1" applyFont="1" applyFill="1" applyBorder="1" applyAlignment="1" applyProtection="1">
      <alignment horizontal="center" vertical="center"/>
      <protection hidden="1"/>
    </xf>
    <xf numFmtId="164" fontId="2" fillId="3" borderId="35" xfId="0" applyNumberFormat="1" applyFont="1" applyFill="1" applyBorder="1" applyAlignment="1" applyProtection="1">
      <alignment horizontal="center" vertical="center"/>
      <protection hidden="1"/>
    </xf>
    <xf numFmtId="0" fontId="0" fillId="0" borderId="18" xfId="0" applyBorder="1" applyProtection="1">
      <protection locked="0"/>
    </xf>
    <xf numFmtId="0" fontId="0" fillId="0" borderId="18" xfId="0" applyBorder="1"/>
    <xf numFmtId="164" fontId="2" fillId="6" borderId="4" xfId="0" applyNumberFormat="1" applyFont="1" applyFill="1" applyBorder="1" applyAlignment="1" applyProtection="1">
      <alignment horizontal="center" vertical="center"/>
      <protection locked="0" hidden="1"/>
    </xf>
    <xf numFmtId="0" fontId="2" fillId="6" borderId="14" xfId="0" applyFont="1" applyFill="1" applyBorder="1" applyAlignment="1" applyProtection="1">
      <alignment horizontal="center" vertical="center" wrapText="1"/>
      <protection locked="0" hidden="1"/>
    </xf>
    <xf numFmtId="0" fontId="2" fillId="6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2" fillId="0" borderId="14" xfId="1" applyFont="1" applyBorder="1" applyProtection="1">
      <protection locked="0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/>
      <protection hidden="1"/>
    </xf>
    <xf numFmtId="0" fontId="2" fillId="6" borderId="17" xfId="0" applyFont="1" applyFill="1" applyBorder="1" applyAlignment="1" applyProtection="1">
      <alignment horizontal="center" vertical="center"/>
      <protection hidden="1"/>
    </xf>
    <xf numFmtId="0" fontId="3" fillId="6" borderId="14" xfId="0" applyFont="1" applyFill="1" applyBorder="1" applyAlignment="1" applyProtection="1">
      <alignment horizontal="center" vertical="center" wrapText="1"/>
      <protection locked="0" hidden="1"/>
    </xf>
    <xf numFmtId="0" fontId="3" fillId="6" borderId="15" xfId="0" applyFont="1" applyFill="1" applyBorder="1" applyAlignment="1" applyProtection="1">
      <alignment horizontal="center" vertical="center" wrapText="1"/>
      <protection locked="0" hidden="1"/>
    </xf>
    <xf numFmtId="10" fontId="2" fillId="7" borderId="16" xfId="1" applyNumberFormat="1" applyFont="1" applyFill="1" applyBorder="1" applyAlignment="1" applyProtection="1">
      <alignment horizontal="center" vertical="center"/>
      <protection locked="0" hidden="1"/>
    </xf>
    <xf numFmtId="10" fontId="2" fillId="7" borderId="17" xfId="1" applyNumberFormat="1" applyFont="1" applyFill="1" applyBorder="1" applyAlignment="1" applyProtection="1">
      <alignment horizontal="center" vertical="center"/>
      <protection locked="0" hidden="1"/>
    </xf>
    <xf numFmtId="164" fontId="2" fillId="7" borderId="16" xfId="1" applyNumberFormat="1" applyFont="1" applyFill="1" applyBorder="1" applyAlignment="1" applyProtection="1">
      <alignment horizontal="center" vertical="center"/>
      <protection locked="0" hidden="1"/>
    </xf>
    <xf numFmtId="164" fontId="2" fillId="7" borderId="17" xfId="1" applyNumberFormat="1" applyFont="1" applyFill="1" applyBorder="1" applyAlignment="1" applyProtection="1">
      <alignment horizontal="center" vertical="center"/>
      <protection locked="0" hidden="1"/>
    </xf>
    <xf numFmtId="0" fontId="2" fillId="0" borderId="1" xfId="1" applyFont="1" applyBorder="1" applyProtection="1">
      <protection locked="0"/>
    </xf>
    <xf numFmtId="0" fontId="3" fillId="0" borderId="13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49" fontId="2" fillId="5" borderId="24" xfId="1" applyNumberFormat="1" applyFont="1" applyFill="1" applyBorder="1" applyAlignment="1" applyProtection="1">
      <alignment horizontal="left"/>
      <protection locked="0"/>
    </xf>
    <xf numFmtId="49" fontId="2" fillId="5" borderId="25" xfId="1" applyNumberFormat="1" applyFont="1" applyFill="1" applyBorder="1" applyAlignment="1" applyProtection="1">
      <alignment horizontal="left"/>
      <protection locked="0"/>
    </xf>
    <xf numFmtId="49" fontId="2" fillId="5" borderId="26" xfId="1" applyNumberFormat="1" applyFont="1" applyFill="1" applyBorder="1" applyAlignment="1" applyProtection="1">
      <alignment horizontal="left"/>
      <protection locked="0"/>
    </xf>
    <xf numFmtId="49" fontId="2" fillId="5" borderId="27" xfId="1" applyNumberFormat="1" applyFont="1" applyFill="1" applyBorder="1" applyAlignment="1" applyProtection="1">
      <alignment horizontal="left"/>
      <protection locked="0"/>
    </xf>
    <xf numFmtId="49" fontId="2" fillId="5" borderId="12" xfId="1" applyNumberFormat="1" applyFont="1" applyFill="1" applyBorder="1" applyAlignment="1" applyProtection="1">
      <alignment horizontal="left"/>
      <protection locked="0"/>
    </xf>
    <xf numFmtId="49" fontId="2" fillId="5" borderId="28" xfId="1" applyNumberFormat="1" applyFont="1" applyFill="1" applyBorder="1" applyAlignment="1" applyProtection="1">
      <alignment horizontal="left"/>
      <protection locked="0"/>
    </xf>
    <xf numFmtId="49" fontId="2" fillId="5" borderId="27" xfId="1" applyNumberFormat="1" applyFont="1" applyFill="1" applyBorder="1" applyAlignment="1" applyProtection="1">
      <alignment horizontal="center"/>
      <protection locked="0"/>
    </xf>
    <xf numFmtId="49" fontId="2" fillId="5" borderId="12" xfId="1" applyNumberFormat="1" applyFont="1" applyFill="1" applyBorder="1" applyAlignment="1" applyProtection="1">
      <alignment horizontal="center"/>
      <protection locked="0"/>
    </xf>
    <xf numFmtId="49" fontId="2" fillId="5" borderId="28" xfId="1" applyNumberFormat="1" applyFont="1" applyFill="1" applyBorder="1" applyAlignment="1" applyProtection="1">
      <alignment horizontal="center"/>
      <protection locked="0"/>
    </xf>
    <xf numFmtId="49" fontId="2" fillId="5" borderId="29" xfId="1" applyNumberFormat="1" applyFont="1" applyFill="1" applyBorder="1" applyAlignment="1" applyProtection="1">
      <alignment horizontal="center"/>
      <protection locked="0"/>
    </xf>
    <xf numFmtId="49" fontId="2" fillId="5" borderId="20" xfId="1" applyNumberFormat="1" applyFont="1" applyFill="1" applyBorder="1" applyAlignment="1" applyProtection="1">
      <alignment horizontal="center"/>
      <protection locked="0"/>
    </xf>
    <xf numFmtId="49" fontId="2" fillId="5" borderId="22" xfId="1" applyNumberFormat="1" applyFont="1" applyFill="1" applyBorder="1" applyAlignment="1" applyProtection="1">
      <alignment horizontal="center"/>
      <protection locked="0"/>
    </xf>
    <xf numFmtId="164" fontId="2" fillId="6" borderId="16" xfId="1" applyNumberFormat="1" applyFont="1" applyFill="1" applyBorder="1" applyAlignment="1" applyProtection="1">
      <alignment horizontal="center" vertical="center"/>
      <protection locked="0" hidden="1"/>
    </xf>
    <xf numFmtId="164" fontId="2" fillId="6" borderId="17" xfId="1" applyNumberFormat="1" applyFont="1" applyFill="1" applyBorder="1" applyAlignment="1" applyProtection="1">
      <alignment horizontal="center" vertical="center"/>
      <protection locked="0" hidden="1"/>
    </xf>
    <xf numFmtId="10" fontId="2" fillId="6" borderId="16" xfId="1" applyNumberFormat="1" applyFont="1" applyFill="1" applyBorder="1" applyAlignment="1" applyProtection="1">
      <alignment horizontal="center" vertical="center"/>
      <protection locked="0" hidden="1"/>
    </xf>
    <xf numFmtId="10" fontId="2" fillId="6" borderId="17" xfId="1" applyNumberFormat="1" applyFont="1" applyFill="1" applyBorder="1" applyAlignment="1" applyProtection="1">
      <alignment horizontal="center" vertical="center"/>
      <protection locked="0" hidden="1"/>
    </xf>
    <xf numFmtId="2" fontId="2" fillId="6" borderId="16" xfId="0" applyNumberFormat="1" applyFont="1" applyFill="1" applyBorder="1" applyAlignment="1" applyProtection="1">
      <alignment horizontal="center" vertical="center" wrapText="1"/>
      <protection hidden="1"/>
    </xf>
    <xf numFmtId="2" fontId="2" fillId="6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6" borderId="16" xfId="1" applyNumberFormat="1" applyFont="1" applyFill="1" applyBorder="1" applyAlignment="1" applyProtection="1">
      <alignment horizontal="center" vertical="center"/>
      <protection locked="0" hidden="1"/>
    </xf>
    <xf numFmtId="1" fontId="2" fillId="6" borderId="17" xfId="1" applyNumberFormat="1" applyFont="1" applyFill="1" applyBorder="1" applyAlignment="1" applyProtection="1">
      <alignment horizontal="center" vertical="center"/>
      <protection locked="0" hidden="1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64" fontId="2" fillId="6" borderId="16" xfId="0" applyNumberFormat="1" applyFont="1" applyFill="1" applyBorder="1" applyAlignment="1" applyProtection="1">
      <alignment horizontal="center" vertical="center" wrapText="1"/>
      <protection hidden="1"/>
    </xf>
    <xf numFmtId="164" fontId="2" fillId="6" borderId="17" xfId="0" applyNumberFormat="1" applyFont="1" applyFill="1" applyBorder="1" applyAlignment="1" applyProtection="1">
      <alignment horizontal="center" vertical="center" wrapText="1"/>
      <protection hidden="1"/>
    </xf>
    <xf numFmtId="164" fontId="2" fillId="6" borderId="23" xfId="0" applyNumberFormat="1" applyFont="1" applyFill="1" applyBorder="1" applyAlignment="1" applyProtection="1">
      <alignment horizontal="center" vertical="center" wrapText="1"/>
      <protection hidden="1"/>
    </xf>
    <xf numFmtId="164" fontId="2" fillId="6" borderId="32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locked="0" hidden="1"/>
    </xf>
    <xf numFmtId="0" fontId="2" fillId="6" borderId="30" xfId="0" applyFont="1" applyFill="1" applyBorder="1" applyAlignment="1" applyProtection="1">
      <alignment horizontal="center" vertical="center" wrapText="1"/>
      <protection locked="0" hidden="1"/>
    </xf>
    <xf numFmtId="0" fontId="2" fillId="6" borderId="3" xfId="0" applyFont="1" applyFill="1" applyBorder="1" applyAlignment="1" applyProtection="1">
      <alignment horizontal="center" vertical="center" wrapText="1"/>
      <protection locked="0" hidden="1"/>
    </xf>
    <xf numFmtId="0" fontId="2" fillId="6" borderId="31" xfId="0" applyFont="1" applyFill="1" applyBorder="1" applyAlignment="1" applyProtection="1">
      <alignment horizontal="center" vertical="center" wrapText="1"/>
      <protection locked="0" hidden="1"/>
    </xf>
  </cellXfs>
  <cellStyles count="3">
    <cellStyle name="Обычный" xfId="0" builtinId="0" customBuiltin="1"/>
    <cellStyle name="Обычный 2" xfId="1" xr:uid="{00000000-0005-0000-0000-000001000000}"/>
    <cellStyle name="Процентный" xfId="2" builtinId="5"/>
  </cellStyles>
  <dxfs count="0"/>
  <tableStyles count="0"/>
  <colors>
    <mruColors>
      <color rgb="FFC1E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14766637" count="1">
        <pm:charStyle name="Обычный" fontId="0" Id="1"/>
      </pm:charStyles>
      <pm:colors xmlns:pm="smNativeData" id="1614766637" count="2">
        <pm:color name="Цвет 24" rgb="B7DEE8"/>
        <pm:color name="Цвет 25" rgb="DCE6F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46034554669435"/>
          <c:y val="0.1555301837270342"/>
          <c:w val="0.76325122281063185"/>
          <c:h val="0.6782374135051301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>
                <a:solidFill>
                  <a:schemeClr val="tx1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Расчет!$B$13:$B$17</c:f>
              <c:numCache>
                <c:formatCode>0.00</c:formatCode>
                <c:ptCount val="5"/>
                <c:pt idx="0">
                  <c:v>6.3</c:v>
                </c:pt>
                <c:pt idx="1">
                  <c:v>12.5</c:v>
                </c:pt>
                <c:pt idx="2">
                  <c:v>25</c:v>
                </c:pt>
                <c:pt idx="3">
                  <c:v>50</c:v>
                </c:pt>
                <c:pt idx="4">
                  <c:v>100</c:v>
                </c:pt>
              </c:numCache>
            </c:numRef>
          </c:xVal>
          <c:yVal>
            <c:numRef>
              <c:f>Расчет!$F$13:$F$17</c:f>
              <c:numCache>
                <c:formatCode>0.000</c:formatCode>
                <c:ptCount val="5"/>
                <c:pt idx="0">
                  <c:v>3.549999999999999E-2</c:v>
                </c:pt>
                <c:pt idx="1">
                  <c:v>8.8999999999999982E-2</c:v>
                </c:pt>
                <c:pt idx="2">
                  <c:v>0.24349999999999999</c:v>
                </c:pt>
                <c:pt idx="3">
                  <c:v>0.55799999999999994</c:v>
                </c:pt>
                <c:pt idx="4">
                  <c:v>1.2815000000000001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8E-4D56-9710-9EF1A4E1F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35104"/>
        <c:axId val="139314688"/>
      </c:scatterChart>
      <c:valAx>
        <c:axId val="1379351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ru-RU" sz="1400" b="1"/>
                  <a:t>Концентрация</a:t>
                </a:r>
                <a:r>
                  <a:rPr lang="ru-RU" sz="1400" b="1" baseline="0"/>
                  <a:t> казеина А1,</a:t>
                </a:r>
                <a:r>
                  <a:rPr lang="ru-RU" sz="1400" b="1"/>
                  <a:t>нг/мл</a:t>
                </a:r>
              </a:p>
            </c:rich>
          </c:tx>
          <c:layout>
            <c:manualLayout>
              <c:xMode val="edge"/>
              <c:yMode val="edge"/>
              <c:x val="0.28291302868212909"/>
              <c:y val="0.9161483624567805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39314688"/>
        <c:crosses val="autoZero"/>
        <c:crossBetween val="midCat"/>
      </c:valAx>
      <c:valAx>
        <c:axId val="1393146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ru-RU" sz="1400" b="1"/>
                  <a:t>ОП</a:t>
                </a:r>
              </a:p>
            </c:rich>
          </c:tx>
          <c:layout>
            <c:manualLayout>
              <c:xMode val="edge"/>
              <c:yMode val="edge"/>
              <c:x val="9.843542973589535E-2"/>
              <c:y val="4.324407257026066E-2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37935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16</xdr:row>
      <xdr:rowOff>176213</xdr:rowOff>
    </xdr:from>
    <xdr:to>
      <xdr:col>22</xdr:col>
      <xdr:colOff>11906</xdr:colOff>
      <xdr:row>36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3"/>
  <sheetViews>
    <sheetView tabSelected="1" topLeftCell="B25" zoomScale="80" zoomScaleNormal="80" workbookViewId="0">
      <selection activeCell="G60" sqref="G60:G61"/>
    </sheetView>
  </sheetViews>
  <sheetFormatPr defaultRowHeight="15" x14ac:dyDescent="0.25"/>
  <cols>
    <col min="1" max="1" width="17.7109375" style="47" customWidth="1"/>
    <col min="2" max="2" width="9.7109375" style="47" customWidth="1"/>
    <col min="3" max="3" width="8.42578125" style="47" customWidth="1"/>
    <col min="4" max="4" width="14.7109375" style="47" customWidth="1"/>
    <col min="5" max="5" width="12" style="47" customWidth="1"/>
    <col min="6" max="6" width="12.28515625" style="47" customWidth="1"/>
    <col min="7" max="7" width="15.7109375" style="47" customWidth="1"/>
    <col min="8" max="8" width="14.5703125" style="47" customWidth="1"/>
    <col min="9" max="9" width="11.5703125" style="47" hidden="1" customWidth="1"/>
    <col min="10" max="10" width="13.140625" style="47" customWidth="1"/>
    <col min="11" max="11" width="13.5703125" style="47" customWidth="1"/>
    <col min="12" max="12" width="11.85546875" style="47" hidden="1" customWidth="1"/>
    <col min="13" max="13" width="8.7109375" style="47" hidden="1" customWidth="1"/>
    <col min="14" max="14" width="10.85546875" style="47" hidden="1" customWidth="1"/>
    <col min="15" max="15" width="14.42578125" style="47" hidden="1" customWidth="1"/>
    <col min="16" max="17" width="15.42578125" style="47" customWidth="1"/>
    <col min="18" max="18" width="11.42578125" style="47" customWidth="1"/>
    <col min="19" max="19" width="11.42578125" customWidth="1"/>
  </cols>
  <sheetData>
    <row r="1" spans="1:31" ht="12.75" customHeight="1" x14ac:dyDescent="0.25"/>
    <row r="2" spans="1:31" s="18" customFormat="1" ht="60" customHeight="1" x14ac:dyDescent="0.2">
      <c r="A2" s="79" t="s">
        <v>41</v>
      </c>
      <c r="B2" s="79"/>
      <c r="C2" s="79"/>
      <c r="D2" s="79"/>
      <c r="E2" s="79"/>
      <c r="F2" s="79"/>
      <c r="G2" s="79"/>
      <c r="H2" s="79"/>
      <c r="I2" s="79"/>
      <c r="J2" s="47"/>
      <c r="K2" s="47"/>
      <c r="L2" s="47"/>
      <c r="M2" s="47"/>
      <c r="N2" s="65"/>
      <c r="O2" s="65"/>
      <c r="P2" s="65"/>
      <c r="Q2" s="21"/>
      <c r="R2" s="21"/>
    </row>
    <row r="3" spans="1:31" s="19" customFormat="1" x14ac:dyDescent="0.25">
      <c r="A3" s="80"/>
      <c r="B3" s="80"/>
      <c r="C3" s="80"/>
      <c r="D3" s="80"/>
      <c r="E3" s="80"/>
      <c r="F3" s="80"/>
      <c r="G3" s="80"/>
      <c r="H3" s="80"/>
      <c r="I3" s="80"/>
      <c r="J3" s="47"/>
      <c r="K3" s="47"/>
      <c r="L3" s="47"/>
      <c r="M3" s="20"/>
      <c r="N3" s="20"/>
      <c r="O3" s="20"/>
      <c r="P3" s="20"/>
      <c r="Q3" s="20"/>
      <c r="R3" s="20"/>
    </row>
    <row r="4" spans="1:31" s="19" customFormat="1" x14ac:dyDescent="0.25">
      <c r="A4" s="24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20"/>
      <c r="N4" s="20"/>
      <c r="O4" s="20"/>
      <c r="P4" s="20"/>
      <c r="Q4" s="20"/>
      <c r="R4" s="20"/>
    </row>
    <row r="5" spans="1:31" s="19" customFormat="1" ht="19.5" customHeight="1" x14ac:dyDescent="0.25">
      <c r="A5" s="81" t="s">
        <v>1</v>
      </c>
      <c r="B5" s="82"/>
      <c r="C5" s="98"/>
      <c r="D5" s="99"/>
      <c r="E5" s="99"/>
      <c r="F5" s="99"/>
      <c r="G5" s="100"/>
      <c r="H5" s="48"/>
      <c r="I5" s="48"/>
      <c r="J5" s="48"/>
      <c r="K5" s="28"/>
      <c r="L5" s="47"/>
      <c r="M5" s="20"/>
      <c r="N5" s="20"/>
      <c r="O5" s="20"/>
      <c r="P5" s="20"/>
      <c r="Q5" s="20"/>
      <c r="R5" s="20"/>
    </row>
    <row r="6" spans="1:31" s="19" customFormat="1" x14ac:dyDescent="0.25">
      <c r="A6" s="81" t="s">
        <v>2</v>
      </c>
      <c r="B6" s="82"/>
      <c r="C6" s="101"/>
      <c r="D6" s="102"/>
      <c r="E6" s="102"/>
      <c r="F6" s="102"/>
      <c r="G6" s="103"/>
      <c r="H6" s="48"/>
      <c r="I6" s="48"/>
      <c r="J6" s="48"/>
      <c r="K6" s="28"/>
      <c r="L6" s="47"/>
      <c r="M6" s="20"/>
      <c r="N6" s="20"/>
      <c r="O6" s="20"/>
      <c r="P6" s="20"/>
      <c r="Q6" s="20"/>
      <c r="R6" s="20"/>
      <c r="AB6" s="74"/>
      <c r="AC6" s="74"/>
      <c r="AD6" s="74"/>
      <c r="AE6" s="74"/>
    </row>
    <row r="7" spans="1:31" s="19" customFormat="1" x14ac:dyDescent="0.25">
      <c r="A7" s="81" t="s">
        <v>3</v>
      </c>
      <c r="B7" s="82"/>
      <c r="C7" s="104"/>
      <c r="D7" s="105"/>
      <c r="E7" s="105"/>
      <c r="F7" s="105"/>
      <c r="G7" s="106"/>
      <c r="H7" s="48"/>
      <c r="I7" s="48"/>
      <c r="J7" s="48"/>
      <c r="K7" s="28"/>
      <c r="L7" s="47"/>
      <c r="M7" s="20"/>
      <c r="N7" s="20"/>
      <c r="O7" s="20"/>
      <c r="P7" s="20"/>
      <c r="Q7" s="20"/>
      <c r="R7" s="20"/>
      <c r="AB7" s="33"/>
      <c r="AC7" s="74"/>
      <c r="AD7" s="74"/>
      <c r="AE7" s="74"/>
    </row>
    <row r="8" spans="1:31" s="19" customFormat="1" ht="15" customHeight="1" x14ac:dyDescent="0.25">
      <c r="A8" s="93"/>
      <c r="B8" s="82"/>
      <c r="C8" s="107"/>
      <c r="D8" s="108"/>
      <c r="E8" s="108"/>
      <c r="F8" s="108"/>
      <c r="G8" s="109"/>
      <c r="H8" s="48"/>
      <c r="I8" s="48"/>
      <c r="J8" s="48"/>
      <c r="K8" s="28"/>
      <c r="L8" s="47"/>
      <c r="M8" s="20"/>
      <c r="N8" s="20"/>
      <c r="O8" s="20"/>
      <c r="P8" s="20"/>
      <c r="Q8" s="20"/>
      <c r="R8" s="20"/>
      <c r="AB8" s="33"/>
      <c r="AC8" s="74"/>
      <c r="AD8" s="74"/>
      <c r="AE8" s="74"/>
    </row>
    <row r="9" spans="1:31" x14ac:dyDescent="0.25">
      <c r="AB9" s="33"/>
      <c r="AC9" s="75"/>
      <c r="AD9" s="75"/>
      <c r="AE9" s="75"/>
    </row>
    <row r="10" spans="1:31" x14ac:dyDescent="0.25">
      <c r="G10" s="7"/>
      <c r="H10" s="3"/>
      <c r="AB10" s="33"/>
      <c r="AC10" s="74"/>
      <c r="AD10" s="74"/>
      <c r="AE10" s="75"/>
    </row>
    <row r="11" spans="1:31" ht="16.5" x14ac:dyDescent="0.25">
      <c r="A11" s="94" t="s">
        <v>4</v>
      </c>
      <c r="B11" s="95"/>
      <c r="C11" s="95"/>
      <c r="D11" s="96" t="s">
        <v>5</v>
      </c>
      <c r="E11" s="97"/>
      <c r="F11" s="60" t="s">
        <v>27</v>
      </c>
      <c r="G11" s="61" t="s">
        <v>6</v>
      </c>
      <c r="H11" s="25"/>
      <c r="I11" s="32"/>
      <c r="J11" s="25"/>
      <c r="K11" s="45"/>
      <c r="L11" s="22"/>
      <c r="M11" s="2" t="s">
        <v>7</v>
      </c>
      <c r="N11" s="2" t="s">
        <v>8</v>
      </c>
      <c r="O11" s="2" t="s">
        <v>9</v>
      </c>
      <c r="P11" s="2"/>
      <c r="Q11" s="2"/>
      <c r="R11" s="2"/>
      <c r="S11" s="2"/>
      <c r="AB11" s="33"/>
      <c r="AC11" s="74"/>
      <c r="AD11" s="74"/>
      <c r="AE11" s="75"/>
    </row>
    <row r="12" spans="1:31" ht="18.75" x14ac:dyDescent="0.25">
      <c r="A12" s="8" t="s">
        <v>10</v>
      </c>
      <c r="B12" s="9">
        <v>0</v>
      </c>
      <c r="C12" s="59" t="s">
        <v>11</v>
      </c>
      <c r="D12" s="41">
        <v>8.4000000000000005E-2</v>
      </c>
      <c r="E12" s="42">
        <v>8.3000000000000004E-2</v>
      </c>
      <c r="F12" s="72">
        <f t="shared" ref="F12:F17" si="0">AVERAGE(D12:E12)-(($D$12+$E$12)/2)</f>
        <v>0</v>
      </c>
      <c r="G12" s="70">
        <f t="shared" ref="G12:G17" si="1">IF(OR(D12="",E12=""),"",IF(D12=E12,"0,00%",STDEV(D12:E12)/AVERAGE(D12:E12)))</f>
        <v>8.4683446848688396E-3</v>
      </c>
      <c r="H12" s="26"/>
      <c r="I12" s="32"/>
      <c r="J12" s="26"/>
      <c r="K12" s="46"/>
      <c r="L12" s="2" t="s">
        <v>22</v>
      </c>
      <c r="M12" s="2">
        <f>SLOPE(F13:F14,B13:B14)</f>
        <v>8.629032258064516E-3</v>
      </c>
      <c r="N12" s="3">
        <f>INTERCEPT(F13:F14,B13:B14)</f>
        <v>-1.8862903225806471E-2</v>
      </c>
      <c r="O12" s="3">
        <f>CORREL(B13:B14,F13:F14)</f>
        <v>1.0000000000000002</v>
      </c>
      <c r="P12" s="1"/>
      <c r="Q12" s="1"/>
      <c r="R12" s="1"/>
      <c r="S12" s="1"/>
      <c r="AB12" s="33"/>
      <c r="AC12" s="74"/>
      <c r="AD12" s="74"/>
      <c r="AE12" s="75"/>
    </row>
    <row r="13" spans="1:31" ht="18.75" x14ac:dyDescent="0.25">
      <c r="A13" s="10" t="s">
        <v>12</v>
      </c>
      <c r="B13" s="40">
        <v>6.3</v>
      </c>
      <c r="C13" s="59" t="s">
        <v>11</v>
      </c>
      <c r="D13" s="41">
        <v>0.11899999999999999</v>
      </c>
      <c r="E13" s="42">
        <v>0.11899999999999999</v>
      </c>
      <c r="F13" s="72">
        <f t="shared" si="0"/>
        <v>3.549999999999999E-2</v>
      </c>
      <c r="G13" s="70" t="str">
        <f t="shared" si="1"/>
        <v>0,00%</v>
      </c>
      <c r="H13" s="26"/>
      <c r="I13" s="32"/>
      <c r="J13" s="26"/>
      <c r="K13" s="46"/>
      <c r="L13" s="2" t="s">
        <v>23</v>
      </c>
      <c r="M13" s="2">
        <f t="shared" ref="M13:M14" si="2">SLOPE(F14:F15,B14:B15)</f>
        <v>1.2360000000000001E-2</v>
      </c>
      <c r="N13" s="3">
        <f t="shared" ref="N13:N14" si="3">INTERCEPT(F14:F15,B14:B15)</f>
        <v>-6.550000000000003E-2</v>
      </c>
      <c r="O13" s="3">
        <f t="shared" ref="O13:O14" si="4">CORREL(B14:B15,F14:F15)</f>
        <v>1.0000000000000002</v>
      </c>
      <c r="P13" s="1"/>
      <c r="Q13" s="1"/>
      <c r="R13" s="1"/>
      <c r="S13" s="1"/>
      <c r="AB13" s="51"/>
      <c r="AC13" s="74"/>
      <c r="AD13" s="74"/>
      <c r="AE13" s="75"/>
    </row>
    <row r="14" spans="1:31" ht="18.75" x14ac:dyDescent="0.25">
      <c r="A14" s="10" t="s">
        <v>13</v>
      </c>
      <c r="B14" s="31">
        <v>12.5</v>
      </c>
      <c r="C14" s="59" t="s">
        <v>11</v>
      </c>
      <c r="D14" s="41">
        <v>0.16200000000000001</v>
      </c>
      <c r="E14" s="42">
        <v>0.183</v>
      </c>
      <c r="F14" s="72">
        <f t="shared" si="0"/>
        <v>8.8999999999999982E-2</v>
      </c>
      <c r="G14" s="70">
        <f t="shared" si="1"/>
        <v>8.6082564666188369E-2</v>
      </c>
      <c r="H14" s="36"/>
      <c r="I14" s="32"/>
      <c r="J14" s="26"/>
      <c r="K14" s="46"/>
      <c r="L14" s="2" t="s">
        <v>24</v>
      </c>
      <c r="M14" s="2">
        <f t="shared" si="2"/>
        <v>1.2579999999999997E-2</v>
      </c>
      <c r="N14" s="3">
        <f t="shared" si="3"/>
        <v>-7.0999999999999952E-2</v>
      </c>
      <c r="O14" s="3">
        <f t="shared" si="4"/>
        <v>1</v>
      </c>
      <c r="P14" s="1"/>
      <c r="Q14" s="1"/>
      <c r="R14" s="1"/>
      <c r="S14" s="1"/>
      <c r="AB14" s="75"/>
      <c r="AC14" s="75"/>
      <c r="AD14" s="75"/>
      <c r="AE14" s="75"/>
    </row>
    <row r="15" spans="1:31" ht="18.75" x14ac:dyDescent="0.25">
      <c r="A15" s="10" t="s">
        <v>14</v>
      </c>
      <c r="B15" s="40">
        <v>25</v>
      </c>
      <c r="C15" s="59" t="s">
        <v>11</v>
      </c>
      <c r="D15" s="41">
        <v>0.32200000000000001</v>
      </c>
      <c r="E15" s="42">
        <v>0.33200000000000002</v>
      </c>
      <c r="F15" s="72">
        <f t="shared" si="0"/>
        <v>0.24349999999999999</v>
      </c>
      <c r="G15" s="70">
        <f t="shared" si="1"/>
        <v>2.1624060586744591E-2</v>
      </c>
      <c r="H15" s="26"/>
      <c r="I15" s="32"/>
      <c r="J15" s="26"/>
      <c r="K15" s="46"/>
      <c r="L15" s="2" t="s">
        <v>25</v>
      </c>
      <c r="M15" s="2">
        <f t="shared" ref="M15" si="5">SLOPE(F16:F17,B16:B17)</f>
        <v>1.4470000000000004E-2</v>
      </c>
      <c r="N15" s="3">
        <f t="shared" ref="N15" si="6">INTERCEPT(F16:F17,B16:B17)</f>
        <v>-0.1655000000000002</v>
      </c>
      <c r="O15" s="3">
        <f t="shared" ref="O15" si="7">CORREL(B16:B17,F16:F17)</f>
        <v>1.0000000000000002</v>
      </c>
      <c r="AB15" s="75"/>
      <c r="AC15" s="75"/>
      <c r="AD15" s="75"/>
      <c r="AE15" s="75"/>
    </row>
    <row r="16" spans="1:31" ht="16.5" x14ac:dyDescent="0.25">
      <c r="A16" s="10" t="s">
        <v>15</v>
      </c>
      <c r="B16" s="12">
        <v>50</v>
      </c>
      <c r="C16" s="59" t="s">
        <v>11</v>
      </c>
      <c r="D16" s="41">
        <v>0.67600000000000005</v>
      </c>
      <c r="E16" s="42">
        <v>0.60699999999999998</v>
      </c>
      <c r="F16" s="72">
        <f t="shared" si="0"/>
        <v>0.55799999999999994</v>
      </c>
      <c r="G16" s="70">
        <f t="shared" si="1"/>
        <v>7.6056691974858648E-2</v>
      </c>
      <c r="H16" s="26"/>
      <c r="I16" s="32"/>
      <c r="J16" s="26"/>
      <c r="K16" s="46"/>
      <c r="L16" s="57"/>
      <c r="M16" s="57"/>
      <c r="N16" s="58"/>
      <c r="O16" s="58"/>
    </row>
    <row r="17" spans="1:14" ht="16.5" x14ac:dyDescent="0.25">
      <c r="A17" s="39" t="s">
        <v>16</v>
      </c>
      <c r="B17" s="43">
        <v>100</v>
      </c>
      <c r="C17" s="71" t="s">
        <v>11</v>
      </c>
      <c r="D17" s="41">
        <v>1.2669999999999999</v>
      </c>
      <c r="E17" s="42">
        <v>1.4630000000000001</v>
      </c>
      <c r="F17" s="73">
        <f t="shared" si="0"/>
        <v>1.2815000000000001</v>
      </c>
      <c r="G17" s="62">
        <f t="shared" si="1"/>
        <v>0.10153328140114537</v>
      </c>
      <c r="H17" s="26"/>
      <c r="I17" s="32"/>
      <c r="J17" s="26"/>
      <c r="K17" s="46"/>
      <c r="L17" s="2"/>
      <c r="M17" s="3"/>
      <c r="N17" s="3"/>
    </row>
    <row r="18" spans="1:14" x14ac:dyDescent="0.25">
      <c r="A18" s="51"/>
      <c r="B18" s="52"/>
      <c r="C18" s="53"/>
      <c r="D18" s="54"/>
      <c r="E18" s="54"/>
      <c r="F18" s="55"/>
      <c r="G18" s="56"/>
      <c r="H18" s="26"/>
      <c r="I18" s="32"/>
      <c r="J18" s="26"/>
      <c r="K18" s="26"/>
      <c r="L18" s="22"/>
      <c r="M18" s="22"/>
      <c r="N18" s="22"/>
    </row>
    <row r="19" spans="1:14" x14ac:dyDescent="0.25">
      <c r="A19" s="33"/>
      <c r="B19" s="31"/>
      <c r="C19" s="34"/>
      <c r="D19" s="37"/>
      <c r="E19" s="38"/>
      <c r="F19" s="35"/>
      <c r="G19" s="36"/>
      <c r="H19" s="26"/>
      <c r="I19" s="32"/>
      <c r="J19" s="26"/>
      <c r="K19" s="26"/>
      <c r="L19" s="22"/>
      <c r="M19" s="22"/>
      <c r="N19" s="22"/>
    </row>
    <row r="20" spans="1:14" x14ac:dyDescent="0.25">
      <c r="A20" s="13"/>
      <c r="B20" s="11"/>
      <c r="C20" s="14"/>
      <c r="D20" s="6"/>
      <c r="E20" s="6"/>
      <c r="F20" s="23"/>
      <c r="G20" s="7"/>
      <c r="H20" s="3"/>
      <c r="I20" s="22"/>
      <c r="J20" s="3"/>
      <c r="K20" s="3"/>
      <c r="L20" s="22"/>
      <c r="M20" s="22"/>
      <c r="N20" s="22"/>
    </row>
    <row r="21" spans="1:14" ht="44.25" customHeight="1" x14ac:dyDescent="0.25">
      <c r="A21" s="15" t="s">
        <v>17</v>
      </c>
      <c r="B21" s="83" t="s">
        <v>18</v>
      </c>
      <c r="C21" s="84"/>
      <c r="D21" s="17" t="s">
        <v>19</v>
      </c>
      <c r="E21" s="15" t="s">
        <v>6</v>
      </c>
      <c r="F21" s="17" t="s">
        <v>28</v>
      </c>
      <c r="G21" s="15" t="s">
        <v>40</v>
      </c>
      <c r="H21" s="50" t="s">
        <v>20</v>
      </c>
      <c r="I21" s="15" t="s">
        <v>21</v>
      </c>
      <c r="J21" s="15" t="s">
        <v>26</v>
      </c>
      <c r="K21" s="27"/>
      <c r="M21" s="16"/>
    </row>
    <row r="22" spans="1:14" ht="15" customHeight="1" x14ac:dyDescent="0.25">
      <c r="A22" s="85"/>
      <c r="B22" s="87" t="s">
        <v>10</v>
      </c>
      <c r="C22" s="88"/>
      <c r="D22" s="76">
        <f>$D$12</f>
        <v>8.4000000000000005E-2</v>
      </c>
      <c r="E22" s="89">
        <f>IF(OR(D22="",D23=""),"",STDEV(D22:D23)/AVERAGE(D22:D23))</f>
        <v>8.4683446848688396E-3</v>
      </c>
      <c r="F22" s="91">
        <f>IF(OR(D22="",D23=""),"",AVERAGE(D22:D23)-AVERAGEA($D$22:$D$23))</f>
        <v>0</v>
      </c>
      <c r="G22" s="91"/>
      <c r="H22" s="110"/>
      <c r="I22" s="66"/>
      <c r="J22" s="118"/>
      <c r="K22" s="29"/>
      <c r="L22" s="1"/>
    </row>
    <row r="23" spans="1:14" ht="15" customHeight="1" x14ac:dyDescent="0.25">
      <c r="A23" s="86"/>
      <c r="B23" s="87" t="s">
        <v>10</v>
      </c>
      <c r="C23" s="88"/>
      <c r="D23" s="76">
        <f>$E$12</f>
        <v>8.3000000000000004E-2</v>
      </c>
      <c r="E23" s="90"/>
      <c r="F23" s="92"/>
      <c r="G23" s="92"/>
      <c r="H23" s="111"/>
      <c r="I23" s="66"/>
      <c r="J23" s="119"/>
      <c r="K23" s="29"/>
      <c r="L23" s="1"/>
    </row>
    <row r="24" spans="1:14" x14ac:dyDescent="0.25">
      <c r="A24" s="85">
        <v>1</v>
      </c>
      <c r="B24" s="77" t="s">
        <v>29</v>
      </c>
      <c r="C24" s="78"/>
      <c r="D24" s="76">
        <v>2.0219999999999998</v>
      </c>
      <c r="E24" s="112">
        <f>IF(OR(D24="",D25=""),"",STDEV(D24:D25)/AVERAGE(D24:D25))</f>
        <v>6.6009968257867369E-2</v>
      </c>
      <c r="F24" s="110">
        <f>IF(OR(D24="",D25=""),"",AVERAGE(D24:D25)-AVERAGEA($D$22:$D$23))</f>
        <v>2.0375000000000001</v>
      </c>
      <c r="G24" s="114" t="str">
        <f>IF(F24="","",IF(F24&lt;$F$13,"Ниже диапазона",IF(AND(F24&gt;=$F$13,F24&lt;$F$14),((F24-$N$12)/$M$12),IF(AND(F24&gt;=$F$14,F24&lt;$F$15),((F24-$N$13)/$M$13),IF(AND(F24&gt;=$F$15,F24&lt;$F$16),((F24-$N$14)/$M$14),IF(AND(F24&gt;=$F$16,F24&lt;=$F$17),((F24-$N$15)/$M$15),IF(F24&gt;$F$17,"Выше диапазона",)))))))</f>
        <v>Выше диапазона</v>
      </c>
      <c r="H24" s="116">
        <v>50000</v>
      </c>
      <c r="I24" s="67">
        <f>ABS(L24-L25)</f>
        <v>0</v>
      </c>
      <c r="J24" s="120" t="str">
        <f>(IF(G24="Ниже диапазона",G24,IF(G24="Выше диапазона",G24,G24*H24*0.000001)))</f>
        <v>Выше диапазона</v>
      </c>
      <c r="K24" s="30"/>
      <c r="L24" s="1"/>
      <c r="M24" s="4"/>
    </row>
    <row r="25" spans="1:14" x14ac:dyDescent="0.25">
      <c r="A25" s="86"/>
      <c r="B25" s="77" t="s">
        <v>30</v>
      </c>
      <c r="C25" s="78"/>
      <c r="D25" s="76">
        <v>2.2200000000000002</v>
      </c>
      <c r="E25" s="113"/>
      <c r="F25" s="111"/>
      <c r="G25" s="115"/>
      <c r="H25" s="117"/>
      <c r="I25" s="68"/>
      <c r="J25" s="121"/>
      <c r="K25" s="30"/>
      <c r="L25" s="1"/>
      <c r="M25" s="5"/>
    </row>
    <row r="26" spans="1:14" ht="15" customHeight="1" x14ac:dyDescent="0.25">
      <c r="A26" s="85">
        <v>2</v>
      </c>
      <c r="B26" s="77" t="s">
        <v>31</v>
      </c>
      <c r="C26" s="78"/>
      <c r="D26" s="69">
        <v>9.5000000000000001E-2</v>
      </c>
      <c r="E26" s="112">
        <f>IF(OR(D26="",D27=""),"",STDEV(D26:D27)/AVERAGE(D26:D27))</f>
        <v>0</v>
      </c>
      <c r="F26" s="110">
        <f t="shared" ref="F26:F45" si="8">IF(OR(D26="",D27=""),"",AVERAGE(D26:D27)-AVERAGEA($D$22:$D$23))</f>
        <v>1.1499999999999996E-2</v>
      </c>
      <c r="G26" s="114" t="str">
        <f t="shared" ref="G26" si="9">IF(F26="","",IF(F26&lt;$F$13,"Ниже диапазона",IF(AND(F26&gt;=$F$13,F26&lt;$F$14),((F26-$N$12)/$M$12),IF(AND(F26&gt;=$F$14,F26&lt;$F$15),((F26-$N$13)/$M$13),IF(AND(F26&gt;=$F$15,F26&lt;$F$16),((F26-$N$14)/$M$14),IF(AND(F26&gt;=$F$16,F26&lt;=$F$17),((F26-$N$15)/$M$15),IF(F26&gt;$F$17,"Выше диапазона",)))))))</f>
        <v>Ниже диапазона</v>
      </c>
      <c r="H26" s="116">
        <v>50000</v>
      </c>
      <c r="I26" s="67">
        <f>ABS(L26-L27)</f>
        <v>0</v>
      </c>
      <c r="J26" s="120" t="str">
        <f t="shared" ref="J26" si="10">(IF(G26="Ниже диапазона",G26,IF(G26="Выше диапазона",G26,G26*H26*0.000001)))</f>
        <v>Ниже диапазона</v>
      </c>
      <c r="K26" s="30"/>
      <c r="L26" s="1"/>
      <c r="M26" s="5"/>
    </row>
    <row r="27" spans="1:14" x14ac:dyDescent="0.25">
      <c r="A27" s="86"/>
      <c r="B27" s="77" t="s">
        <v>31</v>
      </c>
      <c r="C27" s="78"/>
      <c r="D27" s="69">
        <v>9.5000000000000001E-2</v>
      </c>
      <c r="E27" s="113"/>
      <c r="F27" s="111"/>
      <c r="G27" s="115"/>
      <c r="H27" s="117"/>
      <c r="I27" s="68"/>
      <c r="J27" s="121"/>
      <c r="K27" s="30"/>
    </row>
    <row r="28" spans="1:14" ht="14.25" customHeight="1" x14ac:dyDescent="0.25">
      <c r="A28" s="85">
        <v>3</v>
      </c>
      <c r="B28" s="77" t="s">
        <v>32</v>
      </c>
      <c r="C28" s="78"/>
      <c r="D28" s="69">
        <v>0.96699999999999997</v>
      </c>
      <c r="E28" s="112">
        <f>IF(OR(D28="",D29=""),"",STDEV(D28:D29)/AVERAGE(D28:D29))</f>
        <v>7.1509080473455527E-2</v>
      </c>
      <c r="F28" s="110">
        <f t="shared" ref="F28:F45" si="11">IF(OR(D28="",D29=""),"",AVERAGE(D28:D29)-AVERAGEA($D$22:$D$23))</f>
        <v>0.93499999999999994</v>
      </c>
      <c r="G28" s="114">
        <f t="shared" ref="G28" si="12">IF(F28="","",IF(F28&lt;$F$13,"Ниже диапазона",IF(AND(F28&gt;=$F$13,F28&lt;$F$14),((F28-$N$12)/$M$12),IF(AND(F28&gt;=$F$14,F28&lt;$F$15),((F28-$N$13)/$M$13),IF(AND(F28&gt;=$F$15,F28&lt;$F$16),((F28-$N$14)/$M$14),IF(AND(F28&gt;=$F$16,F28&lt;=$F$17),((F28-$N$15)/$M$15),IF(F28&gt;$F$17,"Выше диапазона",)))))))</f>
        <v>76.053904630269528</v>
      </c>
      <c r="H28" s="116">
        <v>50000</v>
      </c>
      <c r="I28" s="67">
        <f>ABS(L28-L29)</f>
        <v>0</v>
      </c>
      <c r="J28" s="122">
        <f t="shared" ref="J28:J30" si="13">(IF(G28="Ниже диапазона",G28,IF(G28="Выше диапазона",G28,G28*H28*0.000001)))</f>
        <v>3.8026952315134763</v>
      </c>
      <c r="K28" s="30"/>
    </row>
    <row r="29" spans="1:14" ht="13.5" customHeight="1" x14ac:dyDescent="0.25">
      <c r="A29" s="86"/>
      <c r="B29" s="77" t="s">
        <v>32</v>
      </c>
      <c r="C29" s="78"/>
      <c r="D29" s="69">
        <v>1.07</v>
      </c>
      <c r="E29" s="113"/>
      <c r="F29" s="111"/>
      <c r="G29" s="115"/>
      <c r="H29" s="117"/>
      <c r="I29" s="68"/>
      <c r="J29" s="123"/>
      <c r="K29" s="30"/>
    </row>
    <row r="30" spans="1:14" ht="15" customHeight="1" x14ac:dyDescent="0.25">
      <c r="A30" s="85">
        <v>4</v>
      </c>
      <c r="B30" s="77" t="s">
        <v>33</v>
      </c>
      <c r="C30" s="78"/>
      <c r="D30" s="69">
        <v>0.98899999999999999</v>
      </c>
      <c r="E30" s="112">
        <f>IF(OR(D30="",D31=""),"",STDEV(D30:D31)/AVERAGE(D30:D31))</f>
        <v>5.6967313690759165E-3</v>
      </c>
      <c r="F30" s="110">
        <f t="shared" ref="F30:F45" si="14">IF(OR(D30="",D31=""),"",AVERAGE(D30:D31)-AVERAGEA($D$22:$D$23))</f>
        <v>0.90949999999999998</v>
      </c>
      <c r="G30" s="114">
        <f t="shared" ref="G30" si="15">IF(F30="","",IF(F30&lt;$F$13,"Ниже диапазона",IF(AND(F30&gt;=$F$13,F30&lt;$F$14),((F30-$N$12)/$M$12),IF(AND(F30&gt;=$F$14,F30&lt;$F$15),((F30-$N$13)/$M$13),IF(AND(F30&gt;=$F$15,F30&lt;$F$16),((F30-$N$14)/$M$14),IF(AND(F30&gt;=$F$16,F30&lt;=$F$17),((F30-$N$15)/$M$15),IF(F30&gt;$F$17,"Выше диапазона",)))))))</f>
        <v>74.291637871458178</v>
      </c>
      <c r="H30" s="116">
        <v>50000</v>
      </c>
      <c r="I30" s="67">
        <f>ABS(L30-L31)</f>
        <v>0</v>
      </c>
      <c r="J30" s="122">
        <f t="shared" si="13"/>
        <v>3.7145818935729085</v>
      </c>
      <c r="K30" s="30"/>
      <c r="L30" s="44"/>
    </row>
    <row r="31" spans="1:14" x14ac:dyDescent="0.25">
      <c r="A31" s="86"/>
      <c r="B31" s="77" t="s">
        <v>33</v>
      </c>
      <c r="C31" s="78"/>
      <c r="D31" s="69">
        <v>0.997</v>
      </c>
      <c r="E31" s="113"/>
      <c r="F31" s="111"/>
      <c r="G31" s="115"/>
      <c r="H31" s="117"/>
      <c r="I31" s="68"/>
      <c r="J31" s="123"/>
      <c r="K31" s="30"/>
      <c r="L31" s="54"/>
    </row>
    <row r="32" spans="1:14" ht="15" customHeight="1" x14ac:dyDescent="0.25">
      <c r="A32" s="85">
        <v>5</v>
      </c>
      <c r="B32" s="77" t="s">
        <v>33</v>
      </c>
      <c r="C32" s="78"/>
      <c r="D32" s="69">
        <v>0.93500000000000005</v>
      </c>
      <c r="E32" s="112">
        <f>IF(OR(D32="",D33=""),"",STDEV(D32:D33)/AVERAGE(D32:D33))</f>
        <v>1.0509017979417831E-2</v>
      </c>
      <c r="F32" s="110">
        <f t="shared" ref="F32:F45" si="16">IF(OR(D32="",D33=""),"",AVERAGE(D32:D33)-AVERAGEA($D$22:$D$23))</f>
        <v>0.85849999999999993</v>
      </c>
      <c r="G32" s="114">
        <f t="shared" ref="G32" si="17">IF(F32="","",IF(F32&lt;$F$13,"Ниже диапазона",IF(AND(F32&gt;=$F$13,F32&lt;$F$14),((F32-$N$12)/$M$12),IF(AND(F32&gt;=$F$14,F32&lt;$F$15),((F32-$N$13)/$M$13),IF(AND(F32&gt;=$F$15,F32&lt;$F$16),((F32-$N$14)/$M$14),IF(AND(F32&gt;=$F$16,F32&lt;=$F$17),((F32-$N$15)/$M$15),IF(F32&gt;$F$17,"Выше диапазона",)))))))</f>
        <v>70.767104353835506</v>
      </c>
      <c r="H32" s="116">
        <v>50000</v>
      </c>
      <c r="I32" s="67">
        <f>ABS(L32-L33)</f>
        <v>0</v>
      </c>
      <c r="J32" s="122">
        <f t="shared" ref="J32" si="18">(IF(G32="Ниже диапазона",G32,IF(G32="Выше диапазона",G32,G32*H32*0.000001)))</f>
        <v>3.5383552176917754</v>
      </c>
      <c r="K32" s="63"/>
      <c r="L32" s="54"/>
    </row>
    <row r="33" spans="1:13" x14ac:dyDescent="0.25">
      <c r="A33" s="86"/>
      <c r="B33" s="77" t="s">
        <v>33</v>
      </c>
      <c r="C33" s="78"/>
      <c r="D33" s="69">
        <v>0.94899999999999995</v>
      </c>
      <c r="E33" s="113"/>
      <c r="F33" s="111"/>
      <c r="G33" s="115"/>
      <c r="H33" s="117"/>
      <c r="I33" s="68"/>
      <c r="J33" s="123"/>
      <c r="K33" s="63"/>
      <c r="L33" s="54"/>
    </row>
    <row r="34" spans="1:13" ht="15" customHeight="1" x14ac:dyDescent="0.25">
      <c r="A34" s="85">
        <v>6</v>
      </c>
      <c r="B34" s="77" t="s">
        <v>34</v>
      </c>
      <c r="C34" s="78"/>
      <c r="D34" s="69">
        <v>1.177</v>
      </c>
      <c r="E34" s="112">
        <f>IF(OR(D34="",D35=""),"",STDEV(D34:D35)/AVERAGE(D34:D35))</f>
        <v>0.10037184519117517</v>
      </c>
      <c r="F34" s="110">
        <f t="shared" ref="F34:F45" si="19">IF(OR(D34="",D35=""),"",AVERAGE(D34:D35)-AVERAGEA($D$22:$D$23))</f>
        <v>1.0155000000000001</v>
      </c>
      <c r="G34" s="114">
        <f t="shared" ref="G34" si="20">IF(F34="","",IF(F34&lt;$F$13,"Ниже диапазона",IF(AND(F34&gt;=$F$13,F34&lt;$F$14),((F34-$N$12)/$M$12),IF(AND(F34&gt;=$F$14,F34&lt;$F$15),((F34-$N$13)/$M$13),IF(AND(F34&gt;=$F$15,F34&lt;$F$16),((F34-$N$14)/$M$14),IF(AND(F34&gt;=$F$16,F34&lt;=$F$17),((F34-$N$15)/$M$15),IF(F34&gt;$F$17,"Выше диапазона",)))))))</f>
        <v>81.617138908085693</v>
      </c>
      <c r="H34" s="116">
        <v>50000</v>
      </c>
      <c r="I34" s="67">
        <f>ABS(L34-L35)</f>
        <v>0</v>
      </c>
      <c r="J34" s="122">
        <f t="shared" ref="J34" si="21">(IF(G34="Ниже диапазона",G34,IF(G34="Выше диапазона",G34,G34*H34*0.000001)))</f>
        <v>4.0808569454042845</v>
      </c>
      <c r="K34" s="63"/>
      <c r="L34" s="54"/>
    </row>
    <row r="35" spans="1:13" x14ac:dyDescent="0.25">
      <c r="A35" s="86"/>
      <c r="B35" s="77" t="s">
        <v>34</v>
      </c>
      <c r="C35" s="78"/>
      <c r="D35" s="69">
        <v>1.0209999999999999</v>
      </c>
      <c r="E35" s="113"/>
      <c r="F35" s="111"/>
      <c r="G35" s="115"/>
      <c r="H35" s="117"/>
      <c r="I35" s="68"/>
      <c r="J35" s="123"/>
      <c r="K35" s="63"/>
      <c r="L35" s="64"/>
    </row>
    <row r="36" spans="1:13" ht="15" customHeight="1" x14ac:dyDescent="0.25">
      <c r="A36" s="85">
        <v>7</v>
      </c>
      <c r="B36" s="77" t="s">
        <v>35</v>
      </c>
      <c r="C36" s="78"/>
      <c r="D36" s="69">
        <v>1.05</v>
      </c>
      <c r="E36" s="112">
        <f>IF(OR(D36="",D37=""),"",STDEV(D36:D37)/AVERAGE(D36:D37))</f>
        <v>3.2888687497048749E-2</v>
      </c>
      <c r="F36" s="110">
        <f t="shared" ref="F36:F45" si="22">IF(OR(D36="",D37=""),"",AVERAGE(D36:D37)-AVERAGEA($D$22:$D$23))</f>
        <v>0.99150000000000016</v>
      </c>
      <c r="G36" s="114">
        <f t="shared" ref="G36" si="23">IF(F36="","",IF(F36&lt;$F$13,"Ниже диапазона",IF(AND(F36&gt;=$F$13,F36&lt;$F$14),((F36-$N$12)/$M$12),IF(AND(F36&gt;=$F$14,F36&lt;$F$15),((F36-$N$13)/$M$13),IF(AND(F36&gt;=$F$15,F36&lt;$F$16),((F36-$N$14)/$M$14),IF(AND(F36&gt;=$F$16,F36&lt;=$F$17),((F36-$N$15)/$M$15),IF(F36&gt;$F$17,"Выше диапазона",)))))))</f>
        <v>79.958534899792681</v>
      </c>
      <c r="H36" s="116">
        <v>50000</v>
      </c>
      <c r="I36" s="67">
        <f>ABS(L36-L37)</f>
        <v>0</v>
      </c>
      <c r="J36" s="122">
        <f t="shared" ref="J36" si="24">(IF(G36="Ниже диапазона",G36,IF(G36="Выше диапазона",G36,G36*H36*0.000001)))</f>
        <v>3.9979267449896336</v>
      </c>
      <c r="K36" s="63"/>
      <c r="L36" s="64"/>
    </row>
    <row r="37" spans="1:13" x14ac:dyDescent="0.25">
      <c r="A37" s="86"/>
      <c r="B37" s="77" t="s">
        <v>35</v>
      </c>
      <c r="C37" s="78"/>
      <c r="D37" s="69">
        <v>1.1000000000000001</v>
      </c>
      <c r="E37" s="113"/>
      <c r="F37" s="111"/>
      <c r="G37" s="115"/>
      <c r="H37" s="117"/>
      <c r="I37" s="68"/>
      <c r="J37" s="123"/>
      <c r="K37" s="63"/>
      <c r="L37" s="64"/>
    </row>
    <row r="38" spans="1:13" ht="15" customHeight="1" x14ac:dyDescent="0.25">
      <c r="A38" s="85">
        <v>8</v>
      </c>
      <c r="B38" s="77" t="s">
        <v>36</v>
      </c>
      <c r="C38" s="78"/>
      <c r="D38" s="69">
        <v>0.16200000000000001</v>
      </c>
      <c r="E38" s="112">
        <f>IF(OR(D38="",D39=""),"",STDEV(D38:D39)/AVERAGE(D38:D39))</f>
        <v>8.6082564666188369E-2</v>
      </c>
      <c r="F38" s="110">
        <f t="shared" ref="F38:F45" si="25">IF(OR(D38="",D39=""),"",AVERAGE(D38:D39)-AVERAGEA($D$22:$D$23))</f>
        <v>8.8999999999999982E-2</v>
      </c>
      <c r="G38" s="114">
        <f t="shared" ref="G38" si="26">IF(F38="","",IF(F38&lt;$F$13,"Ниже диапазона",IF(AND(F38&gt;=$F$13,F38&lt;$F$14),((F38-$N$12)/$M$12),IF(AND(F38&gt;=$F$14,F38&lt;$F$15),((F38-$N$13)/$M$13),IF(AND(F38&gt;=$F$15,F38&lt;$F$16),((F38-$N$14)/$M$14),IF(AND(F38&gt;=$F$16,F38&lt;=$F$17),((F38-$N$15)/$M$15),IF(F38&gt;$F$17,"Выше диапазона",)))))))</f>
        <v>12.500000000000002</v>
      </c>
      <c r="H38" s="116">
        <v>50000</v>
      </c>
      <c r="I38" s="67">
        <f>ABS(L38-L39)</f>
        <v>0</v>
      </c>
      <c r="J38" s="122">
        <f t="shared" ref="J38" si="27">(IF(G38="Ниже диапазона",G38,IF(G38="Выше диапазона",G38,G38*H38*0.000001)))</f>
        <v>0.62500000000000011</v>
      </c>
      <c r="K38" s="63"/>
      <c r="L38" s="64"/>
    </row>
    <row r="39" spans="1:13" x14ac:dyDescent="0.25">
      <c r="A39" s="86"/>
      <c r="B39" s="77" t="s">
        <v>36</v>
      </c>
      <c r="C39" s="78"/>
      <c r="D39" s="69">
        <v>0.183</v>
      </c>
      <c r="E39" s="113"/>
      <c r="F39" s="111"/>
      <c r="G39" s="115"/>
      <c r="H39" s="117"/>
      <c r="I39" s="68"/>
      <c r="J39" s="123"/>
      <c r="K39" s="63"/>
      <c r="M39" s="49"/>
    </row>
    <row r="40" spans="1:13" ht="15" customHeight="1" x14ac:dyDescent="0.25">
      <c r="A40" s="85">
        <v>9</v>
      </c>
      <c r="B40" s="77" t="s">
        <v>37</v>
      </c>
      <c r="C40" s="78"/>
      <c r="D40" s="69">
        <v>0.32200000000000001</v>
      </c>
      <c r="E40" s="112">
        <f>IF(OR(D40="",D41=""),"",STDEV(D40:D41)/AVERAGE(D40:D41))</f>
        <v>2.1624060586744591E-2</v>
      </c>
      <c r="F40" s="110">
        <f t="shared" ref="F40:F45" si="28">IF(OR(D40="",D41=""),"",AVERAGE(D40:D41)-AVERAGEA($D$22:$D$23))</f>
        <v>0.24349999999999999</v>
      </c>
      <c r="G40" s="114">
        <f t="shared" ref="G40" si="29">IF(F40="","",IF(F40&lt;$F$13,"Ниже диапазона",IF(AND(F40&gt;=$F$13,F40&lt;$F$14),((F40-$N$12)/$M$12),IF(AND(F40&gt;=$F$14,F40&lt;$F$15),((F40-$N$13)/$M$13),IF(AND(F40&gt;=$F$15,F40&lt;$F$16),((F40-$N$14)/$M$14),IF(AND(F40&gt;=$F$16,F40&lt;=$F$17),((F40-$N$15)/$M$15),IF(F40&gt;$F$17,"Выше диапазона",)))))))</f>
        <v>25</v>
      </c>
      <c r="H40" s="116">
        <v>50000</v>
      </c>
      <c r="I40" s="67">
        <f>ABS(L40-L41)</f>
        <v>0</v>
      </c>
      <c r="J40" s="122">
        <f t="shared" ref="J40" si="30">(IF(G40="Ниже диапазона",G40,IF(G40="Выше диапазона",G40,G40*H40*0.000001)))</f>
        <v>1.25</v>
      </c>
      <c r="K40" s="63"/>
      <c r="M40" s="49"/>
    </row>
    <row r="41" spans="1:13" x14ac:dyDescent="0.25">
      <c r="A41" s="86"/>
      <c r="B41" s="77" t="s">
        <v>37</v>
      </c>
      <c r="C41" s="78"/>
      <c r="D41" s="69">
        <v>0.33200000000000002</v>
      </c>
      <c r="E41" s="113"/>
      <c r="F41" s="111"/>
      <c r="G41" s="115"/>
      <c r="H41" s="117"/>
      <c r="I41" s="68"/>
      <c r="J41" s="123"/>
      <c r="K41" s="63"/>
      <c r="M41" s="49"/>
    </row>
    <row r="42" spans="1:13" ht="15" customHeight="1" x14ac:dyDescent="0.25">
      <c r="A42" s="85">
        <v>10</v>
      </c>
      <c r="B42" s="77" t="s">
        <v>38</v>
      </c>
      <c r="C42" s="78"/>
      <c r="D42" s="69">
        <v>0.67600000000000005</v>
      </c>
      <c r="E42" s="112">
        <f>IF(OR(D42="",D43=""),"",STDEV(D42:D43)/AVERAGE(D42:D43))</f>
        <v>7.6056691974858648E-2</v>
      </c>
      <c r="F42" s="110">
        <f t="shared" ref="F42:F45" si="31">IF(OR(D42="",D43=""),"",AVERAGE(D42:D43)-AVERAGEA($D$22:$D$23))</f>
        <v>0.55799999999999994</v>
      </c>
      <c r="G42" s="114">
        <f t="shared" ref="G42" si="32">IF(F42="","",IF(F42&lt;$F$13,"Ниже диапазона",IF(AND(F42&gt;=$F$13,F42&lt;$F$14),((F42-$N$12)/$M$12),IF(AND(F42&gt;=$F$14,F42&lt;$F$15),((F42-$N$13)/$M$13),IF(AND(F42&gt;=$F$15,F42&lt;$F$16),((F42-$N$14)/$M$14),IF(AND(F42&gt;=$F$16,F42&lt;=$F$17),((F42-$N$15)/$M$15),IF(F42&gt;$F$17,"Выше диапазона",)))))))</f>
        <v>50</v>
      </c>
      <c r="H42" s="116">
        <v>50000</v>
      </c>
      <c r="I42" s="67">
        <f>ABS(L42-L43)</f>
        <v>0</v>
      </c>
      <c r="J42" s="120">
        <f t="shared" ref="J42" si="33">(IF(G42="Ниже диапазона",G42,IF(G42="Выше диапазона",G42,G42*H42*0.000001)))</f>
        <v>2.5</v>
      </c>
      <c r="K42" s="30"/>
      <c r="M42" s="49"/>
    </row>
    <row r="43" spans="1:13" x14ac:dyDescent="0.25">
      <c r="A43" s="86"/>
      <c r="B43" s="77" t="s">
        <v>38</v>
      </c>
      <c r="C43" s="78"/>
      <c r="D43" s="69">
        <v>0.60699999999999998</v>
      </c>
      <c r="E43" s="113"/>
      <c r="F43" s="111"/>
      <c r="G43" s="115"/>
      <c r="H43" s="117"/>
      <c r="I43" s="68"/>
      <c r="J43" s="121"/>
      <c r="K43" s="30"/>
    </row>
    <row r="44" spans="1:13" ht="15" customHeight="1" x14ac:dyDescent="0.25">
      <c r="A44" s="85">
        <v>11</v>
      </c>
      <c r="B44" s="77" t="s">
        <v>39</v>
      </c>
      <c r="C44" s="78"/>
      <c r="D44" s="69">
        <v>1.2669999999999999</v>
      </c>
      <c r="E44" s="112">
        <f>IF(OR(D44="",D45=""),"",STDEV(D44:D45)/AVERAGE(D44:D45))</f>
        <v>0.10153328140114537</v>
      </c>
      <c r="F44" s="110">
        <f t="shared" ref="F44:F45" si="34">IF(OR(D44="",D45=""),"",AVERAGE(D44:D45)-AVERAGEA($D$22:$D$23))</f>
        <v>1.2815000000000001</v>
      </c>
      <c r="G44" s="114">
        <f t="shared" ref="G44" si="35">IF(F44="","",IF(F44&lt;$F$13,"Ниже диапазона",IF(AND(F44&gt;=$F$13,F44&lt;$F$14),((F44-$N$12)/$M$12),IF(AND(F44&gt;=$F$14,F44&lt;$F$15),((F44-$N$13)/$M$13),IF(AND(F44&gt;=$F$15,F44&lt;$F$16),((F44-$N$14)/$M$14),IF(AND(F44&gt;=$F$16,F44&lt;=$F$17),((F44-$N$15)/$M$15),IF(F44&gt;$F$17,"Выше диапазона",)))))))</f>
        <v>100</v>
      </c>
      <c r="H44" s="116">
        <v>50000</v>
      </c>
      <c r="I44" s="67">
        <f>ABS(L44-L45)</f>
        <v>0</v>
      </c>
      <c r="J44" s="120">
        <f t="shared" ref="J44" si="36">(IF(G44="Ниже диапазона",G44,IF(G44="Выше диапазона",G44,G44*H44*0.000001)))</f>
        <v>5</v>
      </c>
      <c r="K44" s="30"/>
    </row>
    <row r="45" spans="1:13" x14ac:dyDescent="0.25">
      <c r="A45" s="86"/>
      <c r="B45" s="77" t="s">
        <v>39</v>
      </c>
      <c r="C45" s="78"/>
      <c r="D45" s="69">
        <v>1.4630000000000001</v>
      </c>
      <c r="E45" s="113"/>
      <c r="F45" s="111"/>
      <c r="G45" s="115"/>
      <c r="H45" s="117"/>
      <c r="I45" s="68"/>
      <c r="J45" s="121"/>
      <c r="K45" s="30"/>
    </row>
    <row r="46" spans="1:13" ht="15" customHeight="1" x14ac:dyDescent="0.25">
      <c r="A46" s="85">
        <v>12</v>
      </c>
      <c r="B46" s="124"/>
      <c r="C46" s="125"/>
      <c r="D46" s="69"/>
      <c r="E46" s="112" t="str">
        <f>IF(OR(D46="",D47=""),"",STDEV(D46:D47)/AVERAGE(D46:D47))</f>
        <v/>
      </c>
      <c r="F46" s="110" t="str">
        <f>IF(OR(D46="",D47=""),"",AVERAGE(D46:D47)-AVERAGEA($D$22:$D$23))</f>
        <v/>
      </c>
      <c r="G46" s="114" t="str">
        <f t="shared" ref="G46" si="37">IF(F46="","",IF(F46&lt;$F$13,"Ниже диапазона",IF(AND(F46&gt;=$F$13,F46&lt;$F$14),((F46-$N$12)/$M$12),IF(AND(F46&gt;=$F$14,F46&lt;$F$15),((F46-$N$13)/$M$13),IF(AND(F46&gt;=$F$15,F46&lt;$F$16),((F46-$N$14)/$M$14),IF(AND(F46&gt;=$F$16,F46&lt;=$F$17),((F46-$N$15)/$M$15),IF(F46&gt;$F$17,"Выше диапазона",)))))))</f>
        <v/>
      </c>
      <c r="H46" s="116">
        <v>50000</v>
      </c>
      <c r="I46" s="67">
        <f>ABS(L46-L47)</f>
        <v>0</v>
      </c>
      <c r="J46" s="120" t="e">
        <f t="shared" ref="J46" si="38">(IF(G46="Ниже диапазона",G46,IF(G46="Выше диапазона",G46,G46*H46*0.000001)))</f>
        <v>#VALUE!</v>
      </c>
      <c r="K46" s="30"/>
    </row>
    <row r="47" spans="1:13" x14ac:dyDescent="0.25">
      <c r="A47" s="86"/>
      <c r="B47" s="126"/>
      <c r="C47" s="127"/>
      <c r="D47" s="69"/>
      <c r="E47" s="113"/>
      <c r="F47" s="111"/>
      <c r="G47" s="115"/>
      <c r="H47" s="117"/>
      <c r="I47" s="68"/>
      <c r="J47" s="121"/>
      <c r="K47" s="30"/>
    </row>
    <row r="48" spans="1:13" ht="15" customHeight="1" x14ac:dyDescent="0.25">
      <c r="A48" s="85">
        <v>13</v>
      </c>
      <c r="B48" s="124"/>
      <c r="C48" s="125"/>
      <c r="D48" s="69"/>
      <c r="E48" s="112" t="str">
        <f>IF(OR(D48="",D49=""),"",STDEV(D48:D49)/AVERAGE(D48:D49))</f>
        <v/>
      </c>
      <c r="F48" s="110" t="str">
        <f t="shared" ref="F48:F63" si="39">IF(OR(D48="",D49=""),"",AVERAGE(D48:D49)-AVERAGEA($D$22:$D$23))</f>
        <v/>
      </c>
      <c r="G48" s="114" t="str">
        <f t="shared" ref="G48" si="40">IF(F48="","",IF(F48&lt;$F$13,"Ниже диапазона",IF(AND(F48&gt;=$F$13,F48&lt;$F$14),((F48-$N$12)/$M$12),IF(AND(F48&gt;=$F$14,F48&lt;$F$15),((F48-$N$13)/$M$13),IF(AND(F48&gt;=$F$15,F48&lt;$F$16),((F48-$N$14)/$M$14),IF(AND(F48&gt;=$F$16,F48&lt;=$F$17),((F48-$N$15)/$M$15),IF(F48&gt;$F$17,"Выше диапазона",)))))))</f>
        <v/>
      </c>
      <c r="H48" s="116">
        <v>50000</v>
      </c>
      <c r="I48" s="67">
        <f>ABS(L48-L49)</f>
        <v>0</v>
      </c>
      <c r="J48" s="120" t="e">
        <f t="shared" ref="J48" si="41">(IF(G48="Ниже диапазона",G48,IF(G48="Выше диапазона",G48,G48*H48*0.000001)))</f>
        <v>#VALUE!</v>
      </c>
      <c r="K48" s="30"/>
    </row>
    <row r="49" spans="1:11" x14ac:dyDescent="0.25">
      <c r="A49" s="86"/>
      <c r="B49" s="126"/>
      <c r="C49" s="127"/>
      <c r="D49" s="69"/>
      <c r="E49" s="113"/>
      <c r="F49" s="111"/>
      <c r="G49" s="115"/>
      <c r="H49" s="117"/>
      <c r="I49" s="68"/>
      <c r="J49" s="121"/>
      <c r="K49" s="30"/>
    </row>
    <row r="50" spans="1:11" ht="15" customHeight="1" x14ac:dyDescent="0.25">
      <c r="A50" s="85">
        <v>14</v>
      </c>
      <c r="B50" s="124"/>
      <c r="C50" s="125"/>
      <c r="D50" s="69"/>
      <c r="E50" s="112" t="str">
        <f>IF(OR(D50="",D51=""),"",STDEV(D50:D51)/AVERAGE(D50:D51))</f>
        <v/>
      </c>
      <c r="F50" s="110" t="str">
        <f t="shared" ref="F50:F63" si="42">IF(OR(D50="",D51=""),"",AVERAGE(D50:D51)-AVERAGEA($D$22:$D$23))</f>
        <v/>
      </c>
      <c r="G50" s="114" t="str">
        <f t="shared" ref="G50" si="43">IF(F50="","",IF(F50&lt;$F$13,"Ниже диапазона",IF(AND(F50&gt;=$F$13,F50&lt;$F$14),((F50-$N$12)/$M$12),IF(AND(F50&gt;=$F$14,F50&lt;$F$15),((F50-$N$13)/$M$13),IF(AND(F50&gt;=$F$15,F50&lt;$F$16),((F50-$N$14)/$M$14),IF(AND(F50&gt;=$F$16,F50&lt;=$F$17),((F50-$N$15)/$M$15),IF(F50&gt;$F$17,"Выше диапазона",)))))))</f>
        <v/>
      </c>
      <c r="H50" s="116">
        <v>50000</v>
      </c>
      <c r="I50" s="67">
        <f>ABS(L50-L51)</f>
        <v>0</v>
      </c>
      <c r="J50" s="120" t="e">
        <f t="shared" ref="J50" si="44">(IF(G50="Ниже диапазона",G50,IF(G50="Выше диапазона",G50,G50*H50*0.000001)))</f>
        <v>#VALUE!</v>
      </c>
      <c r="K50" s="30"/>
    </row>
    <row r="51" spans="1:11" x14ac:dyDescent="0.25">
      <c r="A51" s="86"/>
      <c r="B51" s="126"/>
      <c r="C51" s="127"/>
      <c r="D51" s="69"/>
      <c r="E51" s="113"/>
      <c r="F51" s="111"/>
      <c r="G51" s="115"/>
      <c r="H51" s="117"/>
      <c r="I51" s="68"/>
      <c r="J51" s="121"/>
      <c r="K51" s="30"/>
    </row>
    <row r="52" spans="1:11" ht="15" customHeight="1" x14ac:dyDescent="0.25">
      <c r="A52" s="85">
        <v>15</v>
      </c>
      <c r="B52" s="124"/>
      <c r="C52" s="125"/>
      <c r="D52" s="69"/>
      <c r="E52" s="112" t="str">
        <f>IF(OR(D52="",D53=""),"",STDEV(D52:D53)/AVERAGE(D52:D53))</f>
        <v/>
      </c>
      <c r="F52" s="110" t="str">
        <f t="shared" ref="F52:F63" si="45">IF(OR(D52="",D53=""),"",AVERAGE(D52:D53)-AVERAGEA($D$22:$D$23))</f>
        <v/>
      </c>
      <c r="G52" s="114" t="str">
        <f t="shared" ref="G52" si="46">IF(F52="","",IF(F52&lt;$F$13,"Ниже диапазона",IF(AND(F52&gt;=$F$13,F52&lt;$F$14),((F52-$N$12)/$M$12),IF(AND(F52&gt;=$F$14,F52&lt;$F$15),((F52-$N$13)/$M$13),IF(AND(F52&gt;=$F$15,F52&lt;$F$16),((F52-$N$14)/$M$14),IF(AND(F52&gt;=$F$16,F52&lt;=$F$17),((F52-$N$15)/$M$15),IF(F52&gt;$F$17,"Выше диапазона",)))))))</f>
        <v/>
      </c>
      <c r="H52" s="116">
        <v>50000</v>
      </c>
      <c r="I52" s="67">
        <f>ABS(L52-L53)</f>
        <v>0</v>
      </c>
      <c r="J52" s="120" t="e">
        <f t="shared" ref="J52" si="47">(IF(G52="Ниже диапазона",G52,IF(G52="Выше диапазона",G52,G52*H52*0.000001)))</f>
        <v>#VALUE!</v>
      </c>
      <c r="K52" s="30"/>
    </row>
    <row r="53" spans="1:11" x14ac:dyDescent="0.25">
      <c r="A53" s="86"/>
      <c r="B53" s="126"/>
      <c r="C53" s="127"/>
      <c r="D53" s="69"/>
      <c r="E53" s="113"/>
      <c r="F53" s="111"/>
      <c r="G53" s="115"/>
      <c r="H53" s="117"/>
      <c r="I53" s="68"/>
      <c r="J53" s="121"/>
      <c r="K53" s="30"/>
    </row>
    <row r="54" spans="1:11" ht="15" customHeight="1" x14ac:dyDescent="0.25">
      <c r="A54" s="85">
        <v>16</v>
      </c>
      <c r="B54" s="124"/>
      <c r="C54" s="125"/>
      <c r="D54" s="69"/>
      <c r="E54" s="112" t="str">
        <f>IF(OR(D54="",D55=""),"",STDEV(D54:D55)/AVERAGE(D54:D55))</f>
        <v/>
      </c>
      <c r="F54" s="110" t="str">
        <f t="shared" ref="F54:F63" si="48">IF(OR(D54="",D55=""),"",AVERAGE(D54:D55)-AVERAGEA($D$22:$D$23))</f>
        <v/>
      </c>
      <c r="G54" s="114" t="str">
        <f t="shared" ref="G54" si="49">IF(F54="","",IF(F54&lt;$F$13,"Ниже диапазона",IF(AND(F54&gt;=$F$13,F54&lt;$F$14),((F54-$N$12)/$M$12),IF(AND(F54&gt;=$F$14,F54&lt;$F$15),((F54-$N$13)/$M$13),IF(AND(F54&gt;=$F$15,F54&lt;$F$16),((F54-$N$14)/$M$14),IF(AND(F54&gt;=$F$16,F54&lt;=$F$17),((F54-$N$15)/$M$15),IF(F54&gt;$F$17,"Выше диапазона",)))))))</f>
        <v/>
      </c>
      <c r="H54" s="116">
        <v>50000</v>
      </c>
      <c r="I54" s="67">
        <f>ABS(L54-L55)</f>
        <v>0</v>
      </c>
      <c r="J54" s="120" t="e">
        <f t="shared" ref="J54" si="50">(IF(G54="Ниже диапазона",G54,IF(G54="Выше диапазона",G54,G54*H54*0.000001)))</f>
        <v>#VALUE!</v>
      </c>
      <c r="K54" s="30"/>
    </row>
    <row r="55" spans="1:11" x14ac:dyDescent="0.25">
      <c r="A55" s="86"/>
      <c r="B55" s="126"/>
      <c r="C55" s="127"/>
      <c r="D55" s="69"/>
      <c r="E55" s="113"/>
      <c r="F55" s="111"/>
      <c r="G55" s="115"/>
      <c r="H55" s="117"/>
      <c r="I55" s="68"/>
      <c r="J55" s="121"/>
      <c r="K55" s="30"/>
    </row>
    <row r="56" spans="1:11" ht="15" customHeight="1" x14ac:dyDescent="0.25">
      <c r="A56" s="85">
        <v>17</v>
      </c>
      <c r="B56" s="124"/>
      <c r="C56" s="125"/>
      <c r="D56" s="69"/>
      <c r="E56" s="112" t="str">
        <f>IF(OR(D56="",D57=""),"",STDEV(D56:D57)/AVERAGE(D56:D57))</f>
        <v/>
      </c>
      <c r="F56" s="110" t="str">
        <f t="shared" ref="F56:F63" si="51">IF(OR(D56="",D57=""),"",AVERAGE(D56:D57)-AVERAGEA($D$22:$D$23))</f>
        <v/>
      </c>
      <c r="G56" s="114" t="str">
        <f t="shared" ref="G56" si="52">IF(F56="","",IF(F56&lt;$F$13,"Ниже диапазона",IF(AND(F56&gt;=$F$13,F56&lt;$F$14),((F56-$N$12)/$M$12),IF(AND(F56&gt;=$F$14,F56&lt;$F$15),((F56-$N$13)/$M$13),IF(AND(F56&gt;=$F$15,F56&lt;$F$16),((F56-$N$14)/$M$14),IF(AND(F56&gt;=$F$16,F56&lt;=$F$17),((F56-$N$15)/$M$15),IF(F56&gt;$F$17,"Выше диапазона",)))))))</f>
        <v/>
      </c>
      <c r="H56" s="116">
        <v>50000</v>
      </c>
      <c r="I56" s="67">
        <f>ABS(L56-L57)</f>
        <v>0</v>
      </c>
      <c r="J56" s="120" t="e">
        <f t="shared" ref="J56" si="53">(IF(G56="Ниже диапазона",G56,IF(G56="Выше диапазона",G56,G56*H56*0.000001)))</f>
        <v>#VALUE!</v>
      </c>
      <c r="K56" s="30"/>
    </row>
    <row r="57" spans="1:11" x14ac:dyDescent="0.25">
      <c r="A57" s="86"/>
      <c r="B57" s="126"/>
      <c r="C57" s="127"/>
      <c r="D57" s="69"/>
      <c r="E57" s="113"/>
      <c r="F57" s="111"/>
      <c r="G57" s="115"/>
      <c r="H57" s="117"/>
      <c r="I57" s="68"/>
      <c r="J57" s="121"/>
      <c r="K57" s="30"/>
    </row>
    <row r="58" spans="1:11" ht="15" customHeight="1" x14ac:dyDescent="0.25">
      <c r="A58" s="85">
        <v>18</v>
      </c>
      <c r="B58" s="124"/>
      <c r="C58" s="125"/>
      <c r="D58" s="69"/>
      <c r="E58" s="112" t="str">
        <f>IF(OR(D58="",D59=""),"",STDEV(D58:D59)/AVERAGE(D58:D59))</f>
        <v/>
      </c>
      <c r="F58" s="110" t="str">
        <f t="shared" ref="F58:F63" si="54">IF(OR(D58="",D59=""),"",AVERAGE(D58:D59)-AVERAGEA($D$22:$D$23))</f>
        <v/>
      </c>
      <c r="G58" s="114" t="str">
        <f t="shared" ref="G58" si="55">IF(F58="","",IF(F58&lt;$F$13,"Ниже диапазона",IF(AND(F58&gt;=$F$13,F58&lt;$F$14),((F58-$N$12)/$M$12),IF(AND(F58&gt;=$F$14,F58&lt;$F$15),((F58-$N$13)/$M$13),IF(AND(F58&gt;=$F$15,F58&lt;$F$16),((F58-$N$14)/$M$14),IF(AND(F58&gt;=$F$16,F58&lt;=$F$17),((F58-$N$15)/$M$15),IF(F58&gt;$F$17,"Выше диапазона",)))))))</f>
        <v/>
      </c>
      <c r="H58" s="116">
        <v>50000</v>
      </c>
      <c r="I58" s="67">
        <f>ABS(L58-L59)</f>
        <v>0</v>
      </c>
      <c r="J58" s="120" t="e">
        <f t="shared" ref="J58" si="56">(IF(G58="Ниже диапазона",G58,IF(G58="Выше диапазона",G58,G58*H58*0.000001)))</f>
        <v>#VALUE!</v>
      </c>
      <c r="K58" s="30"/>
    </row>
    <row r="59" spans="1:11" x14ac:dyDescent="0.25">
      <c r="A59" s="86"/>
      <c r="B59" s="126"/>
      <c r="C59" s="127"/>
      <c r="D59" s="69"/>
      <c r="E59" s="113"/>
      <c r="F59" s="111"/>
      <c r="G59" s="115"/>
      <c r="H59" s="117"/>
      <c r="I59" s="68"/>
      <c r="J59" s="121"/>
      <c r="K59" s="30"/>
    </row>
    <row r="60" spans="1:11" ht="15" customHeight="1" x14ac:dyDescent="0.25">
      <c r="A60" s="85">
        <v>19</v>
      </c>
      <c r="B60" s="124"/>
      <c r="C60" s="125"/>
      <c r="D60" s="69"/>
      <c r="E60" s="112" t="str">
        <f>IF(OR(D60="",D61=""),"",STDEV(D60:D61)/AVERAGE(D60:D61))</f>
        <v/>
      </c>
      <c r="F60" s="110" t="str">
        <f t="shared" ref="F60:F63" si="57">IF(OR(D60="",D61=""),"",AVERAGE(D60:D61)-AVERAGEA($D$22:$D$23))</f>
        <v/>
      </c>
      <c r="G60" s="114" t="str">
        <f t="shared" ref="G60" si="58">IF(F60="","",IF(F60&lt;$F$13,"Ниже диапазона",IF(AND(F60&gt;=$F$13,F60&lt;$F$14),((F60-$N$12)/$M$12),IF(AND(F60&gt;=$F$14,F60&lt;$F$15),((F60-$N$13)/$M$13),IF(AND(F60&gt;=$F$15,F60&lt;$F$16),((F60-$N$14)/$M$14),IF(AND(F60&gt;=$F$16,F60&lt;=$F$17),((F60-$N$15)/$M$15),IF(F60&gt;$F$17,"Выше диапазона",)))))))</f>
        <v/>
      </c>
      <c r="H60" s="116">
        <v>50000</v>
      </c>
      <c r="I60" s="67">
        <f>ABS(L60-L61)</f>
        <v>0</v>
      </c>
      <c r="J60" s="120" t="e">
        <f t="shared" ref="J60" si="59">(IF(G60="Ниже диапазона",G60,IF(G60="Выше диапазона",G60,G60*H60*0.000001)))</f>
        <v>#VALUE!</v>
      </c>
      <c r="K60" s="30"/>
    </row>
    <row r="61" spans="1:11" x14ac:dyDescent="0.25">
      <c r="A61" s="86"/>
      <c r="B61" s="126"/>
      <c r="C61" s="127"/>
      <c r="D61" s="69"/>
      <c r="E61" s="113"/>
      <c r="F61" s="111"/>
      <c r="G61" s="115"/>
      <c r="H61" s="117"/>
      <c r="I61" s="68"/>
      <c r="J61" s="121"/>
      <c r="K61" s="30"/>
    </row>
    <row r="62" spans="1:11" ht="15" customHeight="1" x14ac:dyDescent="0.25">
      <c r="A62" s="85">
        <v>20</v>
      </c>
      <c r="B62" s="124"/>
      <c r="C62" s="125"/>
      <c r="D62" s="69"/>
      <c r="E62" s="112" t="str">
        <f>IF(OR(D62="",D63=""),"",STDEV(D62:D63)/AVERAGE(D62:D63))</f>
        <v/>
      </c>
      <c r="F62" s="110" t="str">
        <f t="shared" ref="F62:F63" si="60">IF(OR(D62="",D63=""),"",AVERAGE(D62:D63)-AVERAGEA($D$22:$D$23))</f>
        <v/>
      </c>
      <c r="G62" s="114" t="str">
        <f t="shared" ref="G62" si="61">IF(F62="","",IF(F62&lt;$F$13,"Ниже диапазона",IF(AND(F62&gt;=$F$13,F62&lt;$F$14),((F62-$N$12)/$M$12),IF(AND(F62&gt;=$F$14,F62&lt;$F$15),((F62-$N$13)/$M$13),IF(AND(F62&gt;=$F$15,F62&lt;$F$16),((F62-$N$14)/$M$14),IF(AND(F62&gt;=$F$16,F62&lt;=$F$17),((F62-$N$15)/$M$15),IF(F62&gt;$F$17,"Выше диапазона",)))))))</f>
        <v/>
      </c>
      <c r="H62" s="116">
        <v>50000</v>
      </c>
      <c r="I62" s="67">
        <f>ABS(L62-L63)</f>
        <v>0</v>
      </c>
      <c r="J62" s="120" t="e">
        <f t="shared" ref="J62" si="62">(IF(G62="Ниже диапазона",G62,IF(G62="Выше диапазона",G62,G62*H62*0.000001)))</f>
        <v>#VALUE!</v>
      </c>
      <c r="K62" s="30"/>
    </row>
    <row r="63" spans="1:11" x14ac:dyDescent="0.25">
      <c r="A63" s="86"/>
      <c r="B63" s="126"/>
      <c r="C63" s="127"/>
      <c r="D63" s="69"/>
      <c r="E63" s="113"/>
      <c r="F63" s="111"/>
      <c r="G63" s="115"/>
      <c r="H63" s="117"/>
      <c r="I63" s="68"/>
      <c r="J63" s="121"/>
      <c r="K63" s="30"/>
    </row>
  </sheetData>
  <mergeCells count="172">
    <mergeCell ref="A62:A63"/>
    <mergeCell ref="E62:E63"/>
    <mergeCell ref="F62:F63"/>
    <mergeCell ref="G62:G63"/>
    <mergeCell ref="H58:H59"/>
    <mergeCell ref="J58:J59"/>
    <mergeCell ref="A60:A61"/>
    <mergeCell ref="E60:E61"/>
    <mergeCell ref="F60:F61"/>
    <mergeCell ref="G60:G61"/>
    <mergeCell ref="H60:H61"/>
    <mergeCell ref="J60:J61"/>
    <mergeCell ref="H62:H63"/>
    <mergeCell ref="J62:J63"/>
    <mergeCell ref="B62:C63"/>
    <mergeCell ref="B60:C61"/>
    <mergeCell ref="B58:C59"/>
    <mergeCell ref="A58:A59"/>
    <mergeCell ref="E58:E59"/>
    <mergeCell ref="F58:F59"/>
    <mergeCell ref="G58:G59"/>
    <mergeCell ref="J46:J47"/>
    <mergeCell ref="A48:A49"/>
    <mergeCell ref="E48:E49"/>
    <mergeCell ref="F48:F49"/>
    <mergeCell ref="G48:G49"/>
    <mergeCell ref="H48:H49"/>
    <mergeCell ref="J48:J49"/>
    <mergeCell ref="A46:A47"/>
    <mergeCell ref="E46:E47"/>
    <mergeCell ref="F46:F47"/>
    <mergeCell ref="G46:G47"/>
    <mergeCell ref="H46:H47"/>
    <mergeCell ref="A44:A45"/>
    <mergeCell ref="E44:E45"/>
    <mergeCell ref="F44:F45"/>
    <mergeCell ref="G44:G45"/>
    <mergeCell ref="H44:H45"/>
    <mergeCell ref="J44:J45"/>
    <mergeCell ref="A54:A55"/>
    <mergeCell ref="E54:E55"/>
    <mergeCell ref="F54:F55"/>
    <mergeCell ref="G54:G55"/>
    <mergeCell ref="H50:H51"/>
    <mergeCell ref="J50:J51"/>
    <mergeCell ref="A52:A53"/>
    <mergeCell ref="E52:E53"/>
    <mergeCell ref="F52:F53"/>
    <mergeCell ref="G52:G53"/>
    <mergeCell ref="H52:H53"/>
    <mergeCell ref="J52:J53"/>
    <mergeCell ref="H54:H55"/>
    <mergeCell ref="J54:J55"/>
    <mergeCell ref="A50:A51"/>
    <mergeCell ref="E50:E51"/>
    <mergeCell ref="F50:F51"/>
    <mergeCell ref="G50:G51"/>
    <mergeCell ref="A56:A57"/>
    <mergeCell ref="E56:E57"/>
    <mergeCell ref="F56:F57"/>
    <mergeCell ref="A40:A41"/>
    <mergeCell ref="E40:E41"/>
    <mergeCell ref="F40:F41"/>
    <mergeCell ref="G40:G41"/>
    <mergeCell ref="H40:H41"/>
    <mergeCell ref="J40:J41"/>
    <mergeCell ref="B56:C57"/>
    <mergeCell ref="G56:G57"/>
    <mergeCell ref="H56:H57"/>
    <mergeCell ref="J56:J57"/>
    <mergeCell ref="B46:C47"/>
    <mergeCell ref="B48:C49"/>
    <mergeCell ref="B50:C51"/>
    <mergeCell ref="B52:C53"/>
    <mergeCell ref="B54:C55"/>
    <mergeCell ref="A42:A43"/>
    <mergeCell ref="E42:E43"/>
    <mergeCell ref="F42:F43"/>
    <mergeCell ref="G42:G43"/>
    <mergeCell ref="H42:H43"/>
    <mergeCell ref="J42:J43"/>
    <mergeCell ref="E38:E39"/>
    <mergeCell ref="F38:F39"/>
    <mergeCell ref="G38:G39"/>
    <mergeCell ref="H34:H35"/>
    <mergeCell ref="J34:J35"/>
    <mergeCell ref="A36:A37"/>
    <mergeCell ref="E36:E37"/>
    <mergeCell ref="F36:F37"/>
    <mergeCell ref="G36:G37"/>
    <mergeCell ref="H36:H37"/>
    <mergeCell ref="J36:J37"/>
    <mergeCell ref="H38:H39"/>
    <mergeCell ref="J38:J39"/>
    <mergeCell ref="A34:A35"/>
    <mergeCell ref="E34:E35"/>
    <mergeCell ref="F34:F35"/>
    <mergeCell ref="G34:G35"/>
    <mergeCell ref="B34:C34"/>
    <mergeCell ref="B35:C35"/>
    <mergeCell ref="B36:C36"/>
    <mergeCell ref="B37:C37"/>
    <mergeCell ref="A32:A33"/>
    <mergeCell ref="E32:E33"/>
    <mergeCell ref="F32:F33"/>
    <mergeCell ref="G32:G33"/>
    <mergeCell ref="H32:H33"/>
    <mergeCell ref="J32:J33"/>
    <mergeCell ref="A30:A31"/>
    <mergeCell ref="E30:E31"/>
    <mergeCell ref="F30:F31"/>
    <mergeCell ref="G30:G31"/>
    <mergeCell ref="B33:C33"/>
    <mergeCell ref="A26:A27"/>
    <mergeCell ref="H22:H23"/>
    <mergeCell ref="A28:A29"/>
    <mergeCell ref="E28:E29"/>
    <mergeCell ref="F28:F29"/>
    <mergeCell ref="G28:G29"/>
    <mergeCell ref="H28:H29"/>
    <mergeCell ref="A38:A39"/>
    <mergeCell ref="J22:J23"/>
    <mergeCell ref="B23:C23"/>
    <mergeCell ref="A24:A25"/>
    <mergeCell ref="E24:E25"/>
    <mergeCell ref="F24:F25"/>
    <mergeCell ref="G24:G25"/>
    <mergeCell ref="H24:H25"/>
    <mergeCell ref="J24:J25"/>
    <mergeCell ref="H26:H27"/>
    <mergeCell ref="J26:J27"/>
    <mergeCell ref="J28:J29"/>
    <mergeCell ref="E26:E27"/>
    <mergeCell ref="F26:F27"/>
    <mergeCell ref="G26:G27"/>
    <mergeCell ref="H30:H31"/>
    <mergeCell ref="J30:J31"/>
    <mergeCell ref="A2:I2"/>
    <mergeCell ref="A3:I3"/>
    <mergeCell ref="A5:B5"/>
    <mergeCell ref="A6:B6"/>
    <mergeCell ref="B21:C21"/>
    <mergeCell ref="A22:A23"/>
    <mergeCell ref="B22:C22"/>
    <mergeCell ref="E22:E23"/>
    <mergeCell ref="F22:F23"/>
    <mergeCell ref="G22:G23"/>
    <mergeCell ref="A7:B7"/>
    <mergeCell ref="A8:B8"/>
    <mergeCell ref="A11:C11"/>
    <mergeCell ref="D11:E11"/>
    <mergeCell ref="C5:G5"/>
    <mergeCell ref="C6:G6"/>
    <mergeCell ref="C7:G7"/>
    <mergeCell ref="C8:G8"/>
    <mergeCell ref="B38:C38"/>
    <mergeCell ref="B39:C39"/>
    <mergeCell ref="B40:C40"/>
    <mergeCell ref="B41:C41"/>
    <mergeCell ref="B42:C42"/>
    <mergeCell ref="B43:C43"/>
    <mergeCell ref="B44:C44"/>
    <mergeCell ref="B45:C4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</mergeCells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Ткачев Сергей</dc:creator>
  <cp:lastModifiedBy>Ткачев Сергей</cp:lastModifiedBy>
  <cp:revision>0</cp:revision>
  <cp:lastPrinted>2021-05-18T06:26:26Z</cp:lastPrinted>
  <dcterms:created xsi:type="dcterms:W3CDTF">2006-09-16T06:00:00Z</dcterms:created>
  <dcterms:modified xsi:type="dcterms:W3CDTF">2021-10-13T10:17:45Z</dcterms:modified>
</cp:coreProperties>
</file>